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8580" activeTab="0"/>
  </bookViews>
  <sheets>
    <sheet name="Cuadro Tarifario" sheetId="1" r:id="rId1"/>
  </sheets>
  <externalReferences>
    <externalReference r:id="rId4"/>
    <externalReference r:id="rId5"/>
  </externalReferences>
  <definedNames>
    <definedName name="\J">#REF!</definedName>
    <definedName name="\K">'[2]ACTUAL'!#REF!</definedName>
    <definedName name="\Z">#REF!</definedName>
    <definedName name="_Order1" hidden="1">255</definedName>
    <definedName name="_Order2" hidden="1">255</definedName>
    <definedName name="_xlnm.Print_Area" localSheetId="0">'Cuadro Tarifario'!#REF!</definedName>
    <definedName name="B1R">#REF!</definedName>
    <definedName name="B2G">#REF!</definedName>
    <definedName name="B3A">#REF!</definedName>
    <definedName name="B4T2">#REF!</definedName>
    <definedName name="CAR1">#REF!</definedName>
    <definedName name="CAR2">#REF!</definedName>
    <definedName name="CAR3">#REF!</definedName>
    <definedName name="CAR4">#REF!</definedName>
    <definedName name="CAR5">#REF!</definedName>
    <definedName name="CAR6">#REF!</definedName>
    <definedName name="CAR7">#REF!</definedName>
    <definedName name="CUA1">#REF!</definedName>
    <definedName name="CUA2">#REF!</definedName>
    <definedName name="FA">'[1]Ajuste n-2'!#REF!</definedName>
    <definedName name="FNvalle">'[1]Ajuste n-2'!#REF!</definedName>
    <definedName name="POTREF__n_2">'[1]Datos MEM (n-2)'!#REF!</definedName>
    <definedName name="PRI">#REF!</definedName>
    <definedName name="PRI20">#REF!</definedName>
    <definedName name="PRI21">#REF!</definedName>
    <definedName name="PRI22">#REF!</definedName>
    <definedName name="PRI23">#REF!</definedName>
    <definedName name="PRI24">#REF!</definedName>
    <definedName name="PRI25">#REF!</definedName>
    <definedName name="SCPDFN">'[1]Ajuste n-2'!#REF!</definedName>
    <definedName name="SCPPL">'[1]Ajuste n-2'!#REF!</definedName>
    <definedName name="_xlnm.Print_Titles" localSheetId="0">'Cuadro Tarifario'!$1:$2</definedName>
  </definedNames>
  <calcPr fullCalcOnLoad="1"/>
</workbook>
</file>

<file path=xl/sharedStrings.xml><?xml version="1.0" encoding="utf-8"?>
<sst xmlns="http://schemas.openxmlformats.org/spreadsheetml/2006/main" count="270" uniqueCount="82">
  <si>
    <t>Tarifa 1-R: Pequeña Demanda Residencial (hasta 10 kW)</t>
  </si>
  <si>
    <t>1-R1</t>
  </si>
  <si>
    <t>1-R2</t>
  </si>
  <si>
    <t>Concepto</t>
  </si>
  <si>
    <t>Unidad</t>
  </si>
  <si>
    <t>Desde 0 kWh-mes</t>
  </si>
  <si>
    <t>Desde 501 kWh-mes</t>
  </si>
  <si>
    <t>Desde 701 kWh-mes</t>
  </si>
  <si>
    <t xml:space="preserve">Mayor que </t>
  </si>
  <si>
    <t>1401 kWh-mes</t>
  </si>
  <si>
    <t>Cargo Fijo</t>
  </si>
  <si>
    <t>[$/Usuario mes]</t>
  </si>
  <si>
    <t>Cargo Variable</t>
  </si>
  <si>
    <t>[$/kWh]</t>
  </si>
  <si>
    <t>Tarifa para usuarios con consumos entre 20kWh/mes y 180 kWh/mes</t>
  </si>
  <si>
    <t>Importe</t>
  </si>
  <si>
    <t>Tarifa para usuarios con consumos entre 181kWh/mes y 200 kWh/mes</t>
  </si>
  <si>
    <t>Tarifa 1-G: Pequeña Demanda General (hasta 10 kW)</t>
  </si>
  <si>
    <t>G1 &lt; 2000 kwh/mes</t>
  </si>
  <si>
    <t>G1 &gt;= 2000 kwh/mes</t>
  </si>
  <si>
    <t>Tarifa 1-AP: Pequeña Demanda Alumbrado Público</t>
  </si>
  <si>
    <t>1-AP</t>
  </si>
  <si>
    <t>Tarifa 2: Grandes Demandas con conexión a la red de Parque Industrial   Demandas Menores de 300 kW</t>
  </si>
  <si>
    <t>MT33I</t>
  </si>
  <si>
    <t>BTSRI</t>
  </si>
  <si>
    <t>Cargo por Comercialización</t>
  </si>
  <si>
    <t>[$/Usuario-mes]</t>
  </si>
  <si>
    <t>hasta 200 kW mes</t>
  </si>
  <si>
    <t>[$/kW mes]</t>
  </si>
  <si>
    <t>Mayor a 200 kW mes</t>
  </si>
  <si>
    <t>[$/Usu- mes]</t>
  </si>
  <si>
    <t>Cargo por Uso de la Red</t>
  </si>
  <si>
    <t xml:space="preserve">Cargo por Consumo Potencia </t>
  </si>
  <si>
    <t>Cargo por Consumo de Energía en hs.Pico</t>
  </si>
  <si>
    <t>[$/kWh ]</t>
  </si>
  <si>
    <t>Cargo por Consumo de Energía en hs.Resto</t>
  </si>
  <si>
    <t>Cargo por Consumo de Energía en hs.Valle</t>
  </si>
  <si>
    <t>Tarifa 2: Grandes Demandas con conexión a la red de Parque Industrial   Demandas Mayor o igual a 300 kW</t>
  </si>
  <si>
    <t>Tarifa 2: Grandes Demandas fuera del Parque Industrial   Demandas Menores de 300 kW</t>
  </si>
  <si>
    <t>AT</t>
  </si>
  <si>
    <t>MT33G</t>
  </si>
  <si>
    <t>MT13,2</t>
  </si>
  <si>
    <t>BTSRG</t>
  </si>
  <si>
    <t>BT</t>
  </si>
  <si>
    <t>hasta 200kW mes</t>
  </si>
  <si>
    <t>Mayor a 200kW mes</t>
  </si>
  <si>
    <t>Cargo por Consumo de Energía en hs Pico</t>
  </si>
  <si>
    <t>Cargo por Consumo de Energía en hs Resto</t>
  </si>
  <si>
    <t>Cargo por Consumo de Energía en hs Valle</t>
  </si>
  <si>
    <t>Tarifa 2: Grandes Demandas fuera del Parque Industrial   Demandas Mayor o igual a 300 kW</t>
  </si>
  <si>
    <t>Tarifa Peaje: Grandes Demandas con conexión a la red de Parque Industrial &lt; 300 kW</t>
  </si>
  <si>
    <t>Tarifa Peaje: Grandes Demandas con conexión a la red de Parque Industrial &gt; 300 kW</t>
  </si>
  <si>
    <t>Tarifa Peaje: Grandes Demandas fuera del Parque Industrial &lt; 300 kW</t>
  </si>
  <si>
    <t>Tarifa Peaje: Grandes Demandas fuera del Parque Industrial &gt; 300 kW</t>
  </si>
  <si>
    <t>ACTUALIZACIÓN</t>
  </si>
  <si>
    <t>Cargos por Conexión</t>
  </si>
  <si>
    <t>1- Conexiones por usuario compartidas P &lt;= 10 kW</t>
  </si>
  <si>
    <t>Aérea Monofásica, sin cruce de calle</t>
  </si>
  <si>
    <t>$</t>
  </si>
  <si>
    <t>Aérea monofásica, con cruce de calle</t>
  </si>
  <si>
    <t>Subterránea monofásica</t>
  </si>
  <si>
    <t>Aérea trifásica</t>
  </si>
  <si>
    <t>Subterránea trifásica</t>
  </si>
  <si>
    <t>2- Conexiones por usuario no compartidas P &lt;=10 kW</t>
  </si>
  <si>
    <t>3- Conexiones por usuario - Grandes Usuarios</t>
  </si>
  <si>
    <t>Aérea trifásica 10 &lt;P&lt; 50 kW</t>
  </si>
  <si>
    <t>Aérea trifásica P&gt;= 50 kW</t>
  </si>
  <si>
    <t>4- Conexiones con mediciones particulares</t>
  </si>
  <si>
    <t>A definir en el Contrato de Suministro</t>
  </si>
  <si>
    <t>5- Cargo por la energía reactiva</t>
  </si>
  <si>
    <t xml:space="preserve">Recargo por cada centésimo de tg </t>
  </si>
  <si>
    <t>Fi mayor de 0,62 por la energía reactiva en exceso</t>
  </si>
  <si>
    <t>del 62% de la energía activa</t>
  </si>
  <si>
    <t>6- Cargo por servicio de rehabilitación</t>
  </si>
  <si>
    <t xml:space="preserve"> Por cada servicio interrumpido por falta de pago, el usuario abonará en concepto </t>
  </si>
  <si>
    <t>de rehabilitación:</t>
  </si>
  <si>
    <t xml:space="preserve">a- Hasta los seis (6) meses de suspendido el suministro, treinta por ciento (30%) </t>
  </si>
  <si>
    <t>de la tasa correspondiente a una conexión nueva.</t>
  </si>
  <si>
    <t>b- De los seis (6) hasta los nueve (9) meses de suspendido el suministro el setenta</t>
  </si>
  <si>
    <t>por ciento (70%) de la tasa correspondiente a una conexión nueva.</t>
  </si>
  <si>
    <t xml:space="preserve">c- Mas de nueve meses de suspendido el suministro, el cien por ciento (100%) de </t>
  </si>
  <si>
    <t>la tasa correspondiente a una conexión nueva.</t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</si>
</sst>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_(* #,##0.00_);_(* \(#,##0.00\);_(* &quot;-&quot;??_);_(@_)"/>
    <numFmt numFmtId="177" formatCode="_-* #,##0_-;\-* #,##0_-;_-* &quot;-&quot;??_-;_-@_-"/>
    <numFmt numFmtId="178" formatCode="_-* #,##0.000_-;\-* #,##0.000_-;_-* &quot;-&quot;??_-;_-@_-"/>
    <numFmt numFmtId="179" formatCode="0.0%"/>
    <numFmt numFmtId="180" formatCode="0.000%"/>
    <numFmt numFmtId="181" formatCode="_-* #,##0.0000_-;\-* #,##0.0000_-;_-* &quot;-&quot;??_-;_-@_-"/>
    <numFmt numFmtId="182" formatCode="_-* #,##0.00000_-;\-* #,##0.00000_-;_-* &quot;-&quot;??_-;_-@_-"/>
    <numFmt numFmtId="183" formatCode="0.000"/>
    <numFmt numFmtId="184" formatCode="_-* #,##0.000000_-;\-* #,##0.000000_-;_-* &quot;-&quot;??_-;_-@_-"/>
    <numFmt numFmtId="185" formatCode="_-* #,##0.0000000_-;\-* #,##0.0000000_-;_-* &quot;-&quot;??_-;_-@_-"/>
    <numFmt numFmtId="186" formatCode="0.0000"/>
    <numFmt numFmtId="187" formatCode="General_)"/>
    <numFmt numFmtId="188" formatCode="_ * #,##0.00000_ ;_ * \-#,##0.00000_ ;_ * &quot;-&quot;??_ ;_ @_ "/>
    <numFmt numFmtId="189" formatCode="#,##0&quot;Pts&quot;_);\(#,##0&quot;Pts&quot;\)"/>
    <numFmt numFmtId="190" formatCode="#,##0.0000"/>
    <numFmt numFmtId="191" formatCode="#,##0.000"/>
    <numFmt numFmtId="192" formatCode="_ * #,##0.0000_ ;_ * \-#,##0.0000_ ;_ * &quot;-&quot;????_ ;_ @_ "/>
    <numFmt numFmtId="193" formatCode="_-* #,##0.00000000_-;\-* #,##0.00000000_-;_-* &quot;-&quot;??_-;_-@_-"/>
    <numFmt numFmtId="194" formatCode="_ * #,##0.0000_ ;_ * \-#,##0.0000_ ;_ * &quot;-&quot;??_ ;_ @_ "/>
    <numFmt numFmtId="195" formatCode="_ * #,##0.000000_ ;_ * \-#,##0.000000_ ;_ * &quot;-&quot;??????_ ;_ @_ "/>
    <numFmt numFmtId="196" formatCode="_ &quot;$&quot;\ * #,##0_ ;_ &quot;$&quot;\ * \-#,##0_ ;_ &quot;$&quot;\ * &quot;-&quot;??_ ;_ @_ "/>
    <numFmt numFmtId="197" formatCode="_ * #,##0.000_ ;_ * \-#,##0.000_ ;_ * &quot;-&quot;??_ ;_ @_ "/>
    <numFmt numFmtId="198" formatCode="_ * #,##0_ ;_ * \-#,##0_ ;_ * &quot;-&quot;??_ ;_ @_ "/>
    <numFmt numFmtId="199" formatCode="_(* #,##0_);_(* \(#,##0\);_(* &quot;-&quot;??_);_(@_)"/>
    <numFmt numFmtId="200" formatCode="_ * #,##0.0_ ;_ * \-#,##0.0_ ;_ * &quot;-&quot;??_ ;_ @_ "/>
    <numFmt numFmtId="201" formatCode="0.00000"/>
    <numFmt numFmtId="202" formatCode="#,##0.000000"/>
    <numFmt numFmtId="203" formatCode="#,##0.00000"/>
    <numFmt numFmtId="204" formatCode="_ * #,##0.0000000_ ;_ * \-#,##0.0000000_ ;_ * &quot;-&quot;??_ ;_ @_ "/>
    <numFmt numFmtId="205" formatCode="#,##0.0000000"/>
    <numFmt numFmtId="206" formatCode="0.0"/>
    <numFmt numFmtId="207" formatCode="#,##0.00000_);\(#,##0.00000\)"/>
    <numFmt numFmtId="208" formatCode="_-&quot;$&quot;* #,##0_-;\-&quot;$&quot;* #,##0_-;_-&quot;$&quot;* &quot;-&quot;??_-;_-@_-"/>
    <numFmt numFmtId="209" formatCode="_-&quot;$&quot;* #,##0.00000_-;\-&quot;$&quot;* #,##0.00000_-;_-&quot;$&quot;* &quot;-&quot;??_-;_-@_-"/>
    <numFmt numFmtId="210" formatCode="_-* #,##0.0000\ _$_-;\-* #,##0.0000\ _$_-;_-* &quot;-&quot;????\ _$_-;_-@_-"/>
    <numFmt numFmtId="211" formatCode="[$-2C0A]dddd\,\ dd&quot; de &quot;mmmm&quot; de &quot;yyyy"/>
    <numFmt numFmtId="212" formatCode="dd/mm/yy;@"/>
    <numFmt numFmtId="213" formatCode="_-* #,##0.0_-;\-* #,##0.0_-;_-* &quot;-&quot;??_-;_-@_-"/>
    <numFmt numFmtId="214" formatCode="_ * #,##0.00000_ ;_ * \-#,##0.00000_ ;_ * &quot;-&quot;?????_ ;_ @_ "/>
    <numFmt numFmtId="215" formatCode="0.0000%"/>
    <numFmt numFmtId="216" formatCode="_-&quot;$&quot;* #,##0.000_-;\-&quot;$&quot;* #,##0.000_-;_-&quot;$&quot;* &quot;-&quot;??_-;_-@_-"/>
    <numFmt numFmtId="217" formatCode="_-&quot;$&quot;* #,##0.0000_-;\-&quot;$&quot;* #,##0.0000_-;_-&quot;$&quot;* &quot;-&quot;??_-;_-@_-"/>
    <numFmt numFmtId="218" formatCode="_-&quot;$&quot;* #,##0.0_-;\-&quot;$&quot;* #,##0.0_-;_-&quot;$&quot;* &quot;-&quot;??_-;_-@_-"/>
    <numFmt numFmtId="219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67">
    <xf numFmtId="0" fontId="0" fillId="0" borderId="0" xfId="0" applyAlignment="1">
      <alignment/>
    </xf>
    <xf numFmtId="0" fontId="5" fillId="0" borderId="0" xfId="23" applyFont="1" applyAlignment="1">
      <alignment horizontal="centerContinuous"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17" fontId="6" fillId="0" borderId="0" xfId="23" applyNumberFormat="1" applyFont="1">
      <alignment/>
      <protection/>
    </xf>
    <xf numFmtId="17" fontId="6" fillId="0" borderId="0" xfId="23" applyNumberFormat="1" applyFont="1" applyAlignment="1" quotePrefix="1">
      <alignment/>
      <protection/>
    </xf>
    <xf numFmtId="0" fontId="5" fillId="2" borderId="1" xfId="23" applyFont="1" applyFill="1" applyBorder="1" applyAlignment="1" quotePrefix="1">
      <alignment/>
      <protection/>
    </xf>
    <xf numFmtId="0" fontId="5" fillId="2" borderId="2" xfId="23" applyFont="1" applyFill="1" applyBorder="1" applyAlignment="1" quotePrefix="1">
      <alignment/>
      <protection/>
    </xf>
    <xf numFmtId="0" fontId="5" fillId="2" borderId="3" xfId="23" applyFont="1" applyFill="1" applyBorder="1" applyAlignment="1" quotePrefix="1">
      <alignment/>
      <protection/>
    </xf>
    <xf numFmtId="0" fontId="5" fillId="0" borderId="0" xfId="23" applyFont="1" applyAlignment="1" quotePrefix="1">
      <alignment horizontal="left" vertical="center"/>
      <protection/>
    </xf>
    <xf numFmtId="0" fontId="6" fillId="0" borderId="4" xfId="23" applyFont="1" applyBorder="1">
      <alignment/>
      <protection/>
    </xf>
    <xf numFmtId="0" fontId="5" fillId="0" borderId="5" xfId="23" applyFont="1" applyBorder="1" applyAlignment="1">
      <alignment vertical="center"/>
      <protection/>
    </xf>
    <xf numFmtId="0" fontId="6" fillId="0" borderId="5" xfId="23" applyFont="1" applyBorder="1">
      <alignment/>
      <protection/>
    </xf>
    <xf numFmtId="0" fontId="5" fillId="0" borderId="6" xfId="23" applyFont="1" applyBorder="1" applyAlignment="1">
      <alignment horizontal="centerContinuous" vertical="center"/>
      <protection/>
    </xf>
    <xf numFmtId="2" fontId="6" fillId="0" borderId="7" xfId="23" applyNumberFormat="1" applyFont="1" applyBorder="1" applyAlignment="1">
      <alignment horizontal="center" vertical="center" wrapText="1"/>
      <protection/>
    </xf>
    <xf numFmtId="0" fontId="6" fillId="0" borderId="4" xfId="23" applyFont="1" applyBorder="1" applyAlignment="1">
      <alignment horizontal="center" vertical="center" wrapText="1"/>
      <protection/>
    </xf>
    <xf numFmtId="0" fontId="6" fillId="0" borderId="5" xfId="23" applyFont="1" applyBorder="1" applyAlignment="1">
      <alignment horizontal="center" vertical="center" wrapText="1"/>
      <protection/>
    </xf>
    <xf numFmtId="0" fontId="6" fillId="0" borderId="6" xfId="23" applyFont="1" applyBorder="1" applyAlignment="1">
      <alignment horizontal="center" vertical="center" wrapText="1"/>
      <protection/>
    </xf>
    <xf numFmtId="0" fontId="5" fillId="0" borderId="8" xfId="23" applyFont="1" applyBorder="1" applyAlignment="1">
      <alignment vertical="center"/>
      <protection/>
    </xf>
    <xf numFmtId="0" fontId="5" fillId="0" borderId="0" xfId="23" applyFont="1" applyBorder="1" applyAlignment="1">
      <alignment vertical="center"/>
      <protection/>
    </xf>
    <xf numFmtId="0" fontId="5" fillId="0" borderId="0" xfId="23" applyFont="1" applyBorder="1" applyAlignment="1">
      <alignment horizontal="centerContinuous" vertical="center"/>
      <protection/>
    </xf>
    <xf numFmtId="0" fontId="5" fillId="0" borderId="9" xfId="23" applyFont="1" applyBorder="1" applyAlignment="1">
      <alignment horizontal="centerContinuous" vertical="center"/>
      <protection/>
    </xf>
    <xf numFmtId="2" fontId="6" fillId="0" borderId="10" xfId="23" applyNumberFormat="1" applyFont="1" applyBorder="1" applyAlignment="1">
      <alignment horizontal="center" vertical="center" wrapText="1"/>
      <protection/>
    </xf>
    <xf numFmtId="2" fontId="6" fillId="0" borderId="8" xfId="23" applyNumberFormat="1" applyFont="1" applyBorder="1" applyAlignment="1">
      <alignment horizontal="center" vertical="center" wrapText="1"/>
      <protection/>
    </xf>
    <xf numFmtId="2" fontId="6" fillId="0" borderId="0" xfId="23" applyNumberFormat="1" applyFont="1" applyBorder="1" applyAlignment="1">
      <alignment horizontal="center" vertical="center" wrapText="1"/>
      <protection/>
    </xf>
    <xf numFmtId="2" fontId="6" fillId="0" borderId="9" xfId="23" applyNumberFormat="1" applyFont="1" applyBorder="1" applyAlignment="1">
      <alignment horizontal="center" vertical="center" wrapText="1"/>
      <protection/>
    </xf>
    <xf numFmtId="0" fontId="5" fillId="0" borderId="11" xfId="23" applyFont="1" applyBorder="1" applyAlignment="1">
      <alignment vertical="center"/>
      <protection/>
    </xf>
    <xf numFmtId="0" fontId="5" fillId="0" borderId="12" xfId="23" applyFont="1" applyBorder="1" applyAlignment="1">
      <alignment vertical="center"/>
      <protection/>
    </xf>
    <xf numFmtId="0" fontId="5" fillId="0" borderId="12" xfId="23" applyFont="1" applyBorder="1" applyAlignment="1">
      <alignment horizontal="centerContinuous" vertical="center"/>
      <protection/>
    </xf>
    <xf numFmtId="0" fontId="5" fillId="0" borderId="13" xfId="23" applyFont="1" applyBorder="1" applyAlignment="1">
      <alignment horizontal="centerContinuous" vertical="center"/>
      <protection/>
    </xf>
    <xf numFmtId="2" fontId="6" fillId="0" borderId="14" xfId="23" applyNumberFormat="1" applyFont="1" applyBorder="1" applyAlignment="1">
      <alignment horizontal="center" vertical="center" wrapText="1"/>
      <protection/>
    </xf>
    <xf numFmtId="2" fontId="6" fillId="0" borderId="11" xfId="23" applyNumberFormat="1" applyFont="1" applyBorder="1" applyAlignment="1">
      <alignment horizontal="center" vertical="center" wrapText="1"/>
      <protection/>
    </xf>
    <xf numFmtId="2" fontId="6" fillId="0" borderId="12" xfId="23" applyNumberFormat="1" applyFont="1" applyBorder="1" applyAlignment="1">
      <alignment horizontal="center" vertical="center" wrapText="1"/>
      <protection/>
    </xf>
    <xf numFmtId="2" fontId="6" fillId="0" borderId="13" xfId="23" applyNumberFormat="1" applyFont="1" applyBorder="1" applyAlignment="1">
      <alignment horizontal="center" vertical="center" wrapText="1"/>
      <protection/>
    </xf>
    <xf numFmtId="0" fontId="5" fillId="0" borderId="4" xfId="23" applyFont="1" applyBorder="1" applyAlignment="1">
      <alignment vertical="center"/>
      <protection/>
    </xf>
    <xf numFmtId="0" fontId="5" fillId="0" borderId="5" xfId="23" applyFont="1" applyBorder="1" applyAlignment="1">
      <alignment horizontal="centerContinuous" vertical="center"/>
      <protection/>
    </xf>
    <xf numFmtId="0" fontId="6" fillId="0" borderId="4" xfId="23" applyFont="1" applyBorder="1" applyAlignment="1">
      <alignment horizontal="center" vertical="center" wrapText="1"/>
      <protection/>
    </xf>
    <xf numFmtId="2" fontId="6" fillId="0" borderId="5" xfId="23" applyNumberFormat="1" applyFont="1" applyBorder="1" applyAlignment="1">
      <alignment horizontal="center" vertical="center" wrapText="1"/>
      <protection/>
    </xf>
    <xf numFmtId="2" fontId="6" fillId="0" borderId="6" xfId="23" applyNumberFormat="1" applyFont="1" applyBorder="1" applyAlignment="1">
      <alignment horizontal="center" vertical="center" wrapText="1"/>
      <protection/>
    </xf>
    <xf numFmtId="0" fontId="6" fillId="0" borderId="4" xfId="23" applyFont="1" applyBorder="1" applyAlignment="1">
      <alignment vertical="center"/>
      <protection/>
    </xf>
    <xf numFmtId="0" fontId="6" fillId="0" borderId="5" xfId="23" applyFont="1" applyBorder="1" applyAlignment="1">
      <alignment vertical="center"/>
      <protection/>
    </xf>
    <xf numFmtId="0" fontId="6" fillId="0" borderId="5" xfId="23" applyFont="1" applyBorder="1" applyAlignment="1">
      <alignment horizontal="centerContinuous" vertical="center"/>
      <protection/>
    </xf>
    <xf numFmtId="0" fontId="6" fillId="0" borderId="5" xfId="23" applyFont="1" applyBorder="1" applyAlignment="1">
      <alignment horizontal="centerContinuous"/>
      <protection/>
    </xf>
    <xf numFmtId="186" fontId="7" fillId="0" borderId="7" xfId="19" applyNumberFormat="1" applyFont="1" applyBorder="1" applyAlignment="1">
      <alignment horizontal="center"/>
    </xf>
    <xf numFmtId="186" fontId="7" fillId="0" borderId="4" xfId="19" applyNumberFormat="1" applyFont="1" applyBorder="1" applyAlignment="1">
      <alignment horizontal="center"/>
    </xf>
    <xf numFmtId="186" fontId="7" fillId="0" borderId="5" xfId="19" applyNumberFormat="1" applyFont="1" applyBorder="1" applyAlignment="1">
      <alignment horizontal="center"/>
    </xf>
    <xf numFmtId="0" fontId="6" fillId="0" borderId="6" xfId="23" applyFont="1" applyBorder="1" applyAlignment="1">
      <alignment horizontal="center"/>
      <protection/>
    </xf>
    <xf numFmtId="0" fontId="6" fillId="0" borderId="11" xfId="23" applyFont="1" applyBorder="1" applyAlignment="1">
      <alignment vertical="center"/>
      <protection/>
    </xf>
    <xf numFmtId="0" fontId="6" fillId="0" borderId="12" xfId="23" applyFont="1" applyBorder="1" applyAlignment="1">
      <alignment vertical="center"/>
      <protection/>
    </xf>
    <xf numFmtId="0" fontId="6" fillId="0" borderId="12" xfId="23" applyFont="1" applyBorder="1" applyAlignment="1">
      <alignment horizontal="centerContinuous" vertical="center"/>
      <protection/>
    </xf>
    <xf numFmtId="0" fontId="6" fillId="0" borderId="12" xfId="23" applyFont="1" applyBorder="1" applyAlignment="1">
      <alignment horizontal="centerContinuous"/>
      <protection/>
    </xf>
    <xf numFmtId="186" fontId="7" fillId="0" borderId="14" xfId="19" applyNumberFormat="1" applyFont="1" applyBorder="1" applyAlignment="1">
      <alignment horizontal="center"/>
    </xf>
    <xf numFmtId="186" fontId="7" fillId="0" borderId="11" xfId="19" applyNumberFormat="1" applyFont="1" applyBorder="1" applyAlignment="1">
      <alignment horizontal="center"/>
    </xf>
    <xf numFmtId="186" fontId="7" fillId="0" borderId="12" xfId="19" applyNumberFormat="1" applyFont="1" applyBorder="1" applyAlignment="1">
      <alignment horizontal="center"/>
    </xf>
    <xf numFmtId="0" fontId="6" fillId="0" borderId="13" xfId="23" applyFont="1" applyBorder="1" applyAlignment="1">
      <alignment horizontal="center"/>
      <protection/>
    </xf>
    <xf numFmtId="0" fontId="6" fillId="0" borderId="0" xfId="23" applyFont="1" applyBorder="1" applyAlignment="1">
      <alignment vertical="center"/>
      <protection/>
    </xf>
    <xf numFmtId="0" fontId="6" fillId="0" borderId="0" xfId="23" applyFont="1" applyBorder="1" applyAlignment="1">
      <alignment horizontal="centerContinuous" vertical="center"/>
      <protection/>
    </xf>
    <xf numFmtId="0" fontId="6" fillId="0" borderId="0" xfId="23" applyFont="1" applyBorder="1" applyAlignment="1">
      <alignment horizontal="centerContinuous"/>
      <protection/>
    </xf>
    <xf numFmtId="186" fontId="7" fillId="0" borderId="0" xfId="19" applyNumberFormat="1" applyFont="1" applyBorder="1" applyAlignment="1">
      <alignment horizontal="centerContinuous"/>
    </xf>
    <xf numFmtId="0" fontId="5" fillId="2" borderId="1" xfId="23" applyFont="1" applyFill="1" applyBorder="1" applyAlignment="1">
      <alignment vertical="center"/>
      <protection/>
    </xf>
    <xf numFmtId="0" fontId="6" fillId="2" borderId="2" xfId="23" applyFont="1" applyFill="1" applyBorder="1" applyAlignment="1">
      <alignment vertical="center"/>
      <protection/>
    </xf>
    <xf numFmtId="0" fontId="6" fillId="2" borderId="2" xfId="23" applyFont="1" applyFill="1" applyBorder="1" applyAlignment="1">
      <alignment horizontal="center" vertical="center"/>
      <protection/>
    </xf>
    <xf numFmtId="0" fontId="6" fillId="2" borderId="3" xfId="23" applyFont="1" applyFill="1" applyBorder="1" applyAlignment="1">
      <alignment horizontal="center" vertical="center"/>
      <protection/>
    </xf>
    <xf numFmtId="0" fontId="6" fillId="0" borderId="0" xfId="23" applyFont="1" applyAlignment="1">
      <alignment horizontal="center"/>
      <protection/>
    </xf>
    <xf numFmtId="0" fontId="5" fillId="0" borderId="15" xfId="23" applyFont="1" applyBorder="1">
      <alignment/>
      <protection/>
    </xf>
    <xf numFmtId="0" fontId="5" fillId="0" borderId="16" xfId="23" applyFont="1" applyBorder="1">
      <alignment/>
      <protection/>
    </xf>
    <xf numFmtId="0" fontId="5" fillId="0" borderId="16" xfId="23" applyFont="1" applyBorder="1" applyAlignment="1">
      <alignment horizontal="centerContinuous"/>
      <protection/>
    </xf>
    <xf numFmtId="0" fontId="5" fillId="0" borderId="17" xfId="23" applyFont="1" applyBorder="1" applyAlignment="1">
      <alignment horizontal="centerContinuous"/>
      <protection/>
    </xf>
    <xf numFmtId="0" fontId="6" fillId="0" borderId="18" xfId="23" applyFont="1" applyBorder="1" applyAlignment="1">
      <alignment vertical="center"/>
      <protection/>
    </xf>
    <xf numFmtId="0" fontId="6" fillId="0" borderId="19" xfId="23" applyFont="1" applyBorder="1" applyAlignment="1">
      <alignment vertical="center"/>
      <protection/>
    </xf>
    <xf numFmtId="0" fontId="6" fillId="0" borderId="19" xfId="23" applyFont="1" applyBorder="1" applyAlignment="1">
      <alignment horizontal="centerContinuous" vertical="center"/>
      <protection/>
    </xf>
    <xf numFmtId="0" fontId="6" fillId="0" borderId="19" xfId="23" applyFont="1" applyBorder="1" applyAlignment="1">
      <alignment horizontal="centerContinuous"/>
      <protection/>
    </xf>
    <xf numFmtId="186" fontId="6" fillId="0" borderId="0" xfId="17" applyNumberFormat="1" applyFont="1" applyBorder="1" applyAlignment="1">
      <alignment horizontal="centerContinuous" vertical="center"/>
    </xf>
    <xf numFmtId="183" fontId="6" fillId="0" borderId="9" xfId="23" applyNumberFormat="1" applyFont="1" applyBorder="1" applyAlignment="1">
      <alignment horizontal="centerContinuous" vertical="center"/>
      <protection/>
    </xf>
    <xf numFmtId="179" fontId="6" fillId="0" borderId="0" xfId="23" applyNumberFormat="1" applyFont="1">
      <alignment/>
      <protection/>
    </xf>
    <xf numFmtId="0" fontId="6" fillId="0" borderId="8" xfId="23" applyFont="1" applyBorder="1" applyAlignment="1">
      <alignment vertical="center"/>
      <protection/>
    </xf>
    <xf numFmtId="0" fontId="6" fillId="0" borderId="11" xfId="23" applyFont="1" applyBorder="1">
      <alignment/>
      <protection/>
    </xf>
    <xf numFmtId="0" fontId="6" fillId="0" borderId="12" xfId="23" applyFont="1" applyBorder="1">
      <alignment/>
      <protection/>
    </xf>
    <xf numFmtId="186" fontId="6" fillId="0" borderId="12" xfId="17" applyNumberFormat="1" applyFont="1" applyBorder="1" applyAlignment="1">
      <alignment horizontal="centerContinuous" vertical="center"/>
    </xf>
    <xf numFmtId="183" fontId="6" fillId="0" borderId="13" xfId="23" applyNumberFormat="1" applyFont="1" applyBorder="1" applyAlignment="1">
      <alignment horizontal="centerContinuous" vertical="center"/>
      <protection/>
    </xf>
    <xf numFmtId="0" fontId="6" fillId="0" borderId="0" xfId="23" applyFont="1" applyBorder="1">
      <alignment/>
      <protection/>
    </xf>
    <xf numFmtId="186" fontId="6" fillId="0" borderId="0" xfId="23" applyNumberFormat="1" applyFont="1" applyBorder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186" fontId="6" fillId="2" borderId="2" xfId="23" applyNumberFormat="1" applyFont="1" applyFill="1" applyBorder="1" applyAlignment="1">
      <alignment horizontal="center" vertical="center"/>
      <protection/>
    </xf>
    <xf numFmtId="186" fontId="6" fillId="0" borderId="0" xfId="23" applyNumberFormat="1" applyFont="1" applyAlignment="1">
      <alignment horizontal="center"/>
      <protection/>
    </xf>
    <xf numFmtId="186" fontId="5" fillId="0" borderId="16" xfId="23" applyNumberFormat="1" applyFont="1" applyBorder="1" applyAlignment="1">
      <alignment horizontal="centerContinuous"/>
      <protection/>
    </xf>
    <xf numFmtId="183" fontId="6" fillId="0" borderId="12" xfId="17" applyNumberFormat="1" applyFont="1" applyBorder="1" applyAlignment="1">
      <alignment horizontal="centerContinuous" vertical="center"/>
    </xf>
    <xf numFmtId="0" fontId="5" fillId="2" borderId="1" xfId="23" applyFont="1" applyFill="1" applyBorder="1" applyAlignment="1" quotePrefix="1">
      <alignment horizontal="left" vertical="center"/>
      <protection/>
    </xf>
    <xf numFmtId="0" fontId="5" fillId="0" borderId="0" xfId="23" applyFont="1" applyAlignment="1" quotePrefix="1">
      <alignment horizontal="left"/>
      <protection/>
    </xf>
    <xf numFmtId="0" fontId="5" fillId="0" borderId="15" xfId="23" applyFont="1" applyBorder="1" applyAlignment="1">
      <alignment horizontal="centerContinuous"/>
      <protection/>
    </xf>
    <xf numFmtId="0" fontId="5" fillId="0" borderId="16" xfId="23" applyFont="1" applyBorder="1" applyAlignment="1">
      <alignment horizontal="centerContinuous" vertical="center"/>
      <protection/>
    </xf>
    <xf numFmtId="0" fontId="8" fillId="0" borderId="16" xfId="23" applyFont="1" applyBorder="1" applyAlignment="1">
      <alignment horizontal="centerContinuous" vertical="center"/>
      <protection/>
    </xf>
    <xf numFmtId="0" fontId="8" fillId="0" borderId="17" xfId="23" applyFont="1" applyBorder="1" applyAlignment="1">
      <alignment horizontal="centerContinuous" vertical="center"/>
      <protection/>
    </xf>
    <xf numFmtId="190" fontId="7" fillId="0" borderId="0" xfId="19" applyNumberFormat="1" applyFont="1" applyBorder="1" applyAlignment="1">
      <alignment horizontal="centerContinuous" vertical="center"/>
    </xf>
    <xf numFmtId="175" fontId="7" fillId="0" borderId="0" xfId="19" applyFont="1" applyBorder="1" applyAlignment="1">
      <alignment horizontal="centerContinuous" vertical="center"/>
    </xf>
    <xf numFmtId="175" fontId="7" fillId="0" borderId="9" xfId="19" applyFont="1" applyBorder="1" applyAlignment="1">
      <alignment horizontal="centerContinuous" vertical="center"/>
    </xf>
    <xf numFmtId="190" fontId="7" fillId="0" borderId="12" xfId="19" applyNumberFormat="1" applyFont="1" applyBorder="1" applyAlignment="1">
      <alignment horizontal="centerContinuous" vertical="center"/>
    </xf>
    <xf numFmtId="178" fontId="7" fillId="0" borderId="12" xfId="19" applyNumberFormat="1" applyFont="1" applyBorder="1" applyAlignment="1">
      <alignment horizontal="centerContinuous" vertical="center"/>
    </xf>
    <xf numFmtId="178" fontId="7" fillId="0" borderId="13" xfId="19" applyNumberFormat="1" applyFont="1" applyBorder="1" applyAlignment="1">
      <alignment horizontal="centerContinuous" vertical="center"/>
    </xf>
    <xf numFmtId="0" fontId="7" fillId="0" borderId="0" xfId="23" applyFont="1">
      <alignment/>
      <protection/>
    </xf>
    <xf numFmtId="0" fontId="5" fillId="2" borderId="1" xfId="23" applyFont="1" applyFill="1" applyBorder="1" applyAlignment="1" quotePrefix="1">
      <alignment horizontal="left"/>
      <protection/>
    </xf>
    <xf numFmtId="0" fontId="6" fillId="2" borderId="2" xfId="23" applyFont="1" applyFill="1" applyBorder="1">
      <alignment/>
      <protection/>
    </xf>
    <xf numFmtId="0" fontId="7" fillId="2" borderId="2" xfId="23" applyFont="1" applyFill="1" applyBorder="1">
      <alignment/>
      <protection/>
    </xf>
    <xf numFmtId="0" fontId="7" fillId="2" borderId="3" xfId="23" applyFont="1" applyFill="1" applyBorder="1">
      <alignment/>
      <protection/>
    </xf>
    <xf numFmtId="0" fontId="9" fillId="0" borderId="16" xfId="23" applyFont="1" applyBorder="1" applyAlignment="1" quotePrefix="1">
      <alignment horizontal="centerContinuous"/>
      <protection/>
    </xf>
    <xf numFmtId="0" fontId="9" fillId="0" borderId="17" xfId="23" applyFont="1" applyBorder="1" applyAlignment="1">
      <alignment horizontal="centerContinuous"/>
      <protection/>
    </xf>
    <xf numFmtId="0" fontId="7" fillId="0" borderId="13" xfId="23" applyFont="1" applyBorder="1" applyAlignment="1">
      <alignment horizontal="centerContinuous"/>
      <protection/>
    </xf>
    <xf numFmtId="0" fontId="6" fillId="2" borderId="3" xfId="23" applyFont="1" applyFill="1" applyBorder="1" applyAlignment="1">
      <alignment vertical="center"/>
      <protection/>
    </xf>
    <xf numFmtId="0" fontId="5" fillId="0" borderId="1" xfId="23" applyFont="1" applyBorder="1" applyAlignment="1">
      <alignment horizontal="left"/>
      <protection/>
    </xf>
    <xf numFmtId="0" fontId="5" fillId="0" borderId="2" xfId="23" applyFont="1" applyBorder="1" applyAlignment="1">
      <alignment horizontal="left"/>
      <protection/>
    </xf>
    <xf numFmtId="0" fontId="5" fillId="0" borderId="2" xfId="23" applyFont="1" applyBorder="1" applyAlignment="1">
      <alignment horizontal="center"/>
      <protection/>
    </xf>
    <xf numFmtId="0" fontId="5" fillId="0" borderId="2" xfId="23" applyFont="1" applyBorder="1" applyAlignment="1">
      <alignment horizontal="center" vertical="center"/>
      <protection/>
    </xf>
    <xf numFmtId="0" fontId="5" fillId="0" borderId="3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186" fontId="7" fillId="0" borderId="0" xfId="23" applyNumberFormat="1" applyFont="1" applyBorder="1" applyAlignment="1">
      <alignment horizontal="centerContinuous"/>
      <protection/>
    </xf>
    <xf numFmtId="186" fontId="7" fillId="0" borderId="9" xfId="23" applyNumberFormat="1" applyFont="1" applyBorder="1" applyAlignment="1">
      <alignment vertical="center"/>
      <protection/>
    </xf>
    <xf numFmtId="0" fontId="6" fillId="0" borderId="8" xfId="23" applyFont="1" applyBorder="1" applyAlignment="1" quotePrefix="1">
      <alignment horizontal="left" vertical="center"/>
      <protection/>
    </xf>
    <xf numFmtId="186" fontId="6" fillId="0" borderId="0" xfId="23" applyNumberFormat="1" applyFont="1" applyBorder="1">
      <alignment/>
      <protection/>
    </xf>
    <xf numFmtId="186" fontId="7" fillId="0" borderId="9" xfId="23" applyNumberFormat="1" applyFont="1" applyBorder="1" applyAlignment="1">
      <alignment horizontal="centerContinuous"/>
      <protection/>
    </xf>
    <xf numFmtId="0" fontId="6" fillId="0" borderId="0" xfId="23" applyFont="1" applyBorder="1" applyAlignment="1" quotePrefix="1">
      <alignment horizontal="center" vertical="center"/>
      <protection/>
    </xf>
    <xf numFmtId="186" fontId="7" fillId="0" borderId="9" xfId="19" applyNumberFormat="1" applyFont="1" applyBorder="1" applyAlignment="1">
      <alignment horizontal="centerContinuous"/>
    </xf>
    <xf numFmtId="0" fontId="6" fillId="0" borderId="11" xfId="23" applyFont="1" applyBorder="1" applyAlignment="1" quotePrefix="1">
      <alignment horizontal="left" vertical="center"/>
      <protection/>
    </xf>
    <xf numFmtId="0" fontId="6" fillId="0" borderId="12" xfId="23" applyFont="1" applyBorder="1" applyAlignment="1" quotePrefix="1">
      <alignment horizontal="center" vertical="center"/>
      <protection/>
    </xf>
    <xf numFmtId="186" fontId="7" fillId="0" borderId="12" xfId="19" applyNumberFormat="1" applyFont="1" applyBorder="1" applyAlignment="1">
      <alignment horizontal="centerContinuous"/>
    </xf>
    <xf numFmtId="186" fontId="7" fillId="0" borderId="13" xfId="19" applyNumberFormat="1" applyFont="1" applyBorder="1" applyAlignment="1">
      <alignment horizontal="centerContinuous"/>
    </xf>
    <xf numFmtId="186" fontId="6" fillId="0" borderId="0" xfId="23" applyNumberFormat="1" applyFont="1">
      <alignment/>
      <protection/>
    </xf>
    <xf numFmtId="186" fontId="6" fillId="2" borderId="2" xfId="23" applyNumberFormat="1" applyFont="1" applyFill="1" applyBorder="1" applyAlignment="1">
      <alignment vertical="center"/>
      <protection/>
    </xf>
    <xf numFmtId="186" fontId="6" fillId="2" borderId="3" xfId="23" applyNumberFormat="1" applyFont="1" applyFill="1" applyBorder="1" applyAlignment="1">
      <alignment vertical="center"/>
      <protection/>
    </xf>
    <xf numFmtId="0" fontId="5" fillId="0" borderId="15" xfId="23" applyFont="1" applyBorder="1" applyAlignment="1">
      <alignment horizontal="left"/>
      <protection/>
    </xf>
    <xf numFmtId="0" fontId="5" fillId="0" borderId="16" xfId="23" applyFont="1" applyBorder="1" applyAlignment="1">
      <alignment horizontal="left"/>
      <protection/>
    </xf>
    <xf numFmtId="0" fontId="5" fillId="0" borderId="16" xfId="23" applyFont="1" applyBorder="1" applyAlignment="1">
      <alignment horizontal="center"/>
      <protection/>
    </xf>
    <xf numFmtId="186" fontId="5" fillId="0" borderId="16" xfId="23" applyNumberFormat="1" applyFont="1" applyBorder="1" applyAlignment="1">
      <alignment horizontal="center" vertical="center"/>
      <protection/>
    </xf>
    <xf numFmtId="186" fontId="5" fillId="0" borderId="17" xfId="23" applyNumberFormat="1" applyFont="1" applyBorder="1" applyAlignment="1">
      <alignment horizontal="center" vertical="center"/>
      <protection/>
    </xf>
    <xf numFmtId="186" fontId="7" fillId="0" borderId="20" xfId="23" applyNumberFormat="1" applyFont="1" applyBorder="1" applyAlignment="1">
      <alignment vertical="center"/>
      <protection/>
    </xf>
    <xf numFmtId="0" fontId="6" fillId="2" borderId="3" xfId="23" applyFont="1" applyFill="1" applyBorder="1">
      <alignment/>
      <protection/>
    </xf>
    <xf numFmtId="0" fontId="5" fillId="0" borderId="4" xfId="23" applyFont="1" applyBorder="1">
      <alignment/>
      <protection/>
    </xf>
    <xf numFmtId="0" fontId="5" fillId="0" borderId="5" xfId="23" applyFont="1" applyBorder="1">
      <alignment/>
      <protection/>
    </xf>
    <xf numFmtId="0" fontId="5" fillId="0" borderId="5" xfId="23" applyFont="1" applyBorder="1" applyAlignment="1">
      <alignment horizontal="center"/>
      <protection/>
    </xf>
    <xf numFmtId="181" fontId="5" fillId="0" borderId="2" xfId="23" applyNumberFormat="1" applyFont="1" applyBorder="1" applyAlignment="1">
      <alignment horizontal="center" vertical="center"/>
      <protection/>
    </xf>
    <xf numFmtId="181" fontId="5" fillId="0" borderId="3" xfId="23" applyNumberFormat="1" applyFont="1" applyBorder="1" applyAlignment="1">
      <alignment horizontal="center" vertical="center"/>
      <protection/>
    </xf>
    <xf numFmtId="0" fontId="6" fillId="0" borderId="5" xfId="23" applyFont="1" applyBorder="1" applyAlignment="1">
      <alignment horizontal="center"/>
      <protection/>
    </xf>
    <xf numFmtId="186" fontId="7" fillId="0" borderId="0" xfId="23" applyNumberFormat="1" applyFont="1" applyBorder="1" applyAlignment="1">
      <alignment vertical="center"/>
      <protection/>
    </xf>
    <xf numFmtId="0" fontId="6" fillId="0" borderId="8" xfId="23" applyFont="1" applyBorder="1" applyAlignment="1" quotePrefix="1">
      <alignment horizontal="left"/>
      <protection/>
    </xf>
    <xf numFmtId="0" fontId="6" fillId="0" borderId="8" xfId="23" applyFont="1" applyBorder="1">
      <alignment/>
      <protection/>
    </xf>
    <xf numFmtId="0" fontId="6" fillId="0" borderId="0" xfId="23" applyFont="1" applyBorder="1" applyAlignment="1" quotePrefix="1">
      <alignment horizontal="center"/>
      <protection/>
    </xf>
    <xf numFmtId="0" fontId="6" fillId="0" borderId="11" xfId="23" applyFont="1" applyBorder="1" applyAlignment="1" quotePrefix="1">
      <alignment horizontal="left"/>
      <protection/>
    </xf>
    <xf numFmtId="0" fontId="6" fillId="0" borderId="12" xfId="23" applyFont="1" applyBorder="1" applyAlignment="1" quotePrefix="1">
      <alignment horizontal="center"/>
      <protection/>
    </xf>
    <xf numFmtId="181" fontId="6" fillId="0" borderId="0" xfId="23" applyNumberFormat="1" applyFont="1">
      <alignment/>
      <protection/>
    </xf>
    <xf numFmtId="181" fontId="6" fillId="2" borderId="2" xfId="23" applyNumberFormat="1" applyFont="1" applyFill="1" applyBorder="1">
      <alignment/>
      <protection/>
    </xf>
    <xf numFmtId="181" fontId="6" fillId="2" borderId="3" xfId="23" applyNumberFormat="1" applyFont="1" applyFill="1" applyBorder="1">
      <alignment/>
      <protection/>
    </xf>
    <xf numFmtId="0" fontId="5" fillId="0" borderId="1" xfId="23" applyFont="1" applyBorder="1">
      <alignment/>
      <protection/>
    </xf>
    <xf numFmtId="0" fontId="5" fillId="0" borderId="2" xfId="23" applyFont="1" applyBorder="1">
      <alignment/>
      <protection/>
    </xf>
    <xf numFmtId="0" fontId="6" fillId="0" borderId="0" xfId="23" applyFont="1" applyBorder="1" applyAlignment="1" quotePrefix="1">
      <alignment horizontal="left" vertical="center"/>
      <protection/>
    </xf>
    <xf numFmtId="186" fontId="7" fillId="0" borderId="12" xfId="23" applyNumberFormat="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6" fillId="0" borderId="5" xfId="23" applyFont="1" applyBorder="1" applyAlignment="1" quotePrefix="1">
      <alignment horizontal="left" vertical="center"/>
      <protection/>
    </xf>
    <xf numFmtId="0" fontId="6" fillId="0" borderId="5" xfId="23" applyFont="1" applyBorder="1" applyAlignment="1" quotePrefix="1">
      <alignment horizontal="center" vertical="center"/>
      <protection/>
    </xf>
    <xf numFmtId="186" fontId="7" fillId="0" borderId="5" xfId="23" applyNumberFormat="1" applyFont="1" applyBorder="1" applyAlignment="1">
      <alignment horizontal="centerContinuous"/>
      <protection/>
    </xf>
    <xf numFmtId="186" fontId="7" fillId="0" borderId="5" xfId="19" applyNumberFormat="1" applyFont="1" applyBorder="1" applyAlignment="1">
      <alignment horizontal="centerContinuous"/>
    </xf>
    <xf numFmtId="186" fontId="7" fillId="0" borderId="0" xfId="23" applyNumberFormat="1" applyFont="1" applyBorder="1" applyAlignment="1">
      <alignment horizontal="center" vertical="center"/>
      <protection/>
    </xf>
    <xf numFmtId="0" fontId="10" fillId="0" borderId="0" xfId="23" applyFont="1">
      <alignment/>
      <protection/>
    </xf>
    <xf numFmtId="181" fontId="10" fillId="0" borderId="0" xfId="17" applyNumberFormat="1" applyFont="1" applyAlignment="1">
      <alignment/>
    </xf>
    <xf numFmtId="0" fontId="6" fillId="0" borderId="0" xfId="23" applyFont="1" applyAlignment="1">
      <alignment horizontal="right"/>
      <protection/>
    </xf>
    <xf numFmtId="2" fontId="6" fillId="0" borderId="0" xfId="23" applyNumberFormat="1" applyFont="1">
      <alignment/>
      <protection/>
    </xf>
    <xf numFmtId="0" fontId="6" fillId="0" borderId="0" xfId="23" applyFont="1" applyAlignment="1" quotePrefix="1">
      <alignment horizontal="left"/>
      <protection/>
    </xf>
    <xf numFmtId="0" fontId="10" fillId="0" borderId="0" xfId="23" applyFont="1" applyAlignment="1" quotePrefix="1">
      <alignment horizontal="left"/>
      <protection/>
    </xf>
    <xf numFmtId="0" fontId="6" fillId="0" borderId="0" xfId="0" applyFont="1" applyAlignment="1">
      <alignment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Millares_Cuadro Tarifario" xfId="19"/>
    <cellStyle name="Currency" xfId="20"/>
    <cellStyle name="Currency [0]" xfId="21"/>
    <cellStyle name="Moneta - Modelo4" xfId="22"/>
    <cellStyle name="Normal_Cuadro Tarifario" xfId="23"/>
    <cellStyle name="Porcen - Modelo2" xfId="24"/>
    <cellStyle name="Percent" xfId="25"/>
    <cellStyle name="Punto0 - Modelo3" xfId="26"/>
    <cellStyle name="Punto1 - Modelo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\Programacion%20Estacional\Cuadros%20Tarifarios%20EDESAL\2009\Cuadro%20Tarifario%20MAY09-JU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USTAVO\Facturacion\Tarifas\CTagosto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1"/>
      <sheetName val="Cuadro Tarifario"/>
      <sheetName val="CUADROS PARA PAFTT"/>
      <sheetName val="cara2"/>
      <sheetName val="Datos Generales Trim. Actual"/>
      <sheetName val="Datos Trimestre (n)"/>
      <sheetName val="cara3"/>
      <sheetName val="Precio de potencia y energía"/>
      <sheetName val="cara4"/>
      <sheetName val="Costo Estimado (n)"/>
      <sheetName val="cara5"/>
      <sheetName val="Ajuste n-2"/>
      <sheetName val="Costo Real (n-2)"/>
      <sheetName val="Costo Estimado (n-2)"/>
      <sheetName val="cara6"/>
      <sheetName val="Ajuste por Inflación"/>
      <sheetName val="cara7"/>
      <sheetName val="CT por etapa"/>
      <sheetName val="1-R1"/>
      <sheetName val="1-R2"/>
      <sheetName val="1-R2 501 a 700"/>
      <sheetName val="1-R2 701 a 1400"/>
      <sheetName val="1-R2 &gt;1400"/>
      <sheetName val="1-G 0-1999"/>
      <sheetName val="1-G &gt;=2000"/>
      <sheetName val="1-AP"/>
      <sheetName val="T2 &lt; 300 kW"/>
      <sheetName val="T2 &gt;= 300 kW"/>
      <sheetName val="cara9"/>
      <sheetName val="Comp 1-R"/>
      <sheetName val="Comp 1-G"/>
      <sheetName val="Comp T2"/>
      <sheetName val="cara8"/>
      <sheetName val="GUMES NOV-ENE-09"/>
      <sheetName val="GUMAS NOV-ENE-09"/>
      <sheetName val="Datos MEM (n-2)"/>
      <sheetName val="Producidos"/>
      <sheetName val="Cuadro tarif por etapa"/>
    </sheetNames>
    <sheetDataSet>
      <sheetData sheetId="2">
        <row r="10">
          <cell r="H10">
            <v>218.4058</v>
          </cell>
        </row>
        <row r="11">
          <cell r="G11">
            <v>0.3315</v>
          </cell>
        </row>
        <row r="12">
          <cell r="G12">
            <v>72.8015</v>
          </cell>
        </row>
        <row r="13">
          <cell r="G13">
            <v>9.6244</v>
          </cell>
          <cell r="H13">
            <v>7.6508</v>
          </cell>
        </row>
        <row r="14">
          <cell r="G14">
            <v>1.757069</v>
          </cell>
          <cell r="H14">
            <v>1.699837</v>
          </cell>
        </row>
        <row r="15">
          <cell r="G15">
            <v>0.048433</v>
          </cell>
          <cell r="H15">
            <v>0.045991</v>
          </cell>
        </row>
        <row r="16">
          <cell r="G16">
            <v>0.042014</v>
          </cell>
          <cell r="H16">
            <v>0.039921</v>
          </cell>
        </row>
        <row r="17">
          <cell r="G17">
            <v>0.038259</v>
          </cell>
          <cell r="H17">
            <v>0.03636</v>
          </cell>
        </row>
        <row r="22">
          <cell r="H22">
            <v>218.4058</v>
          </cell>
        </row>
        <row r="23">
          <cell r="G23">
            <v>0.3315</v>
          </cell>
        </row>
        <row r="24">
          <cell r="G24">
            <v>72.8015</v>
          </cell>
        </row>
        <row r="25">
          <cell r="G25">
            <v>9.6244</v>
          </cell>
          <cell r="H25">
            <v>7.6508</v>
          </cell>
        </row>
        <row r="26">
          <cell r="G26">
            <v>1.757069</v>
          </cell>
          <cell r="H26">
            <v>1.699837</v>
          </cell>
        </row>
        <row r="27">
          <cell r="G27">
            <v>0.050377</v>
          </cell>
          <cell r="H27">
            <v>0.047534</v>
          </cell>
        </row>
        <row r="28">
          <cell r="G28">
            <v>0.043959</v>
          </cell>
          <cell r="H28">
            <v>0.041464</v>
          </cell>
        </row>
        <row r="29">
          <cell r="G29">
            <v>0.040204</v>
          </cell>
          <cell r="H29">
            <v>0.037903</v>
          </cell>
        </row>
        <row r="34">
          <cell r="I34">
            <v>218.4058</v>
          </cell>
          <cell r="J34">
            <v>218.4058</v>
          </cell>
        </row>
        <row r="35">
          <cell r="G35">
            <v>0.3315</v>
          </cell>
          <cell r="H35">
            <v>0.3315</v>
          </cell>
        </row>
        <row r="36">
          <cell r="G36">
            <v>72.8015</v>
          </cell>
          <cell r="H36">
            <v>72.8015</v>
          </cell>
        </row>
        <row r="37">
          <cell r="G37">
            <v>21.9215</v>
          </cell>
          <cell r="H37">
            <v>15.3699</v>
          </cell>
          <cell r="I37">
            <v>12.967</v>
          </cell>
          <cell r="J37">
            <v>10.5875</v>
          </cell>
        </row>
        <row r="38">
          <cell r="G38">
            <v>2.093302</v>
          </cell>
          <cell r="H38">
            <v>1.821454</v>
          </cell>
          <cell r="I38">
            <v>1.764222</v>
          </cell>
          <cell r="J38">
            <v>1.699837</v>
          </cell>
        </row>
        <row r="39">
          <cell r="G39">
            <v>0.057857</v>
          </cell>
          <cell r="H39">
            <v>0.050075</v>
          </cell>
          <cell r="I39">
            <v>0.048721</v>
          </cell>
          <cell r="J39">
            <v>0.046391</v>
          </cell>
        </row>
        <row r="40">
          <cell r="G40">
            <v>0.050217</v>
          </cell>
          <cell r="H40">
            <v>0.043508</v>
          </cell>
          <cell r="I40">
            <v>0.042391</v>
          </cell>
          <cell r="J40">
            <v>0.040421</v>
          </cell>
        </row>
        <row r="41">
          <cell r="G41">
            <v>0.045642</v>
          </cell>
          <cell r="H41">
            <v>0.039559</v>
          </cell>
          <cell r="I41">
            <v>0.038529</v>
          </cell>
          <cell r="J41">
            <v>0.03676</v>
          </cell>
        </row>
        <row r="46">
          <cell r="I46">
            <v>218.4058</v>
          </cell>
          <cell r="J46">
            <v>218.4058</v>
          </cell>
          <cell r="K46">
            <v>582.4147</v>
          </cell>
        </row>
        <row r="47">
          <cell r="G47">
            <v>0.3315</v>
          </cell>
          <cell r="H47">
            <v>0.3315</v>
          </cell>
        </row>
        <row r="48">
          <cell r="G48">
            <v>72.8015</v>
          </cell>
          <cell r="H48">
            <v>72.8015</v>
          </cell>
        </row>
        <row r="49">
          <cell r="G49">
            <v>21.9215</v>
          </cell>
          <cell r="H49">
            <v>15.3699</v>
          </cell>
          <cell r="I49">
            <v>12.967</v>
          </cell>
          <cell r="J49">
            <v>10.5875</v>
          </cell>
          <cell r="K49">
            <v>4.1125</v>
          </cell>
        </row>
        <row r="50">
          <cell r="G50">
            <v>2.093302</v>
          </cell>
          <cell r="H50">
            <v>1.821454</v>
          </cell>
          <cell r="I50">
            <v>1.764222</v>
          </cell>
          <cell r="J50">
            <v>1.699837</v>
          </cell>
          <cell r="K50">
            <v>1.542452</v>
          </cell>
        </row>
        <row r="51">
          <cell r="G51">
            <v>0.062023</v>
          </cell>
          <cell r="H51">
            <v>0.05242</v>
          </cell>
          <cell r="I51">
            <v>0.050696</v>
          </cell>
          <cell r="J51">
            <v>0.047934</v>
          </cell>
          <cell r="K51">
            <v>0.042674</v>
          </cell>
        </row>
        <row r="52">
          <cell r="G52">
            <v>0.054383</v>
          </cell>
          <cell r="H52">
            <v>0.045853</v>
          </cell>
          <cell r="I52">
            <v>0.044366</v>
          </cell>
          <cell r="J52">
            <v>0.041964</v>
          </cell>
          <cell r="K52">
            <v>0.037246</v>
          </cell>
        </row>
        <row r="53">
          <cell r="G53">
            <v>0.049808</v>
          </cell>
          <cell r="H53">
            <v>0.041904</v>
          </cell>
          <cell r="I53">
            <v>0.040504</v>
          </cell>
          <cell r="J53">
            <v>0.038303</v>
          </cell>
          <cell r="K53">
            <v>0.033901</v>
          </cell>
        </row>
      </sheetData>
      <sheetData sheetId="4">
        <row r="4">
          <cell r="B4" t="str">
            <v>1 de Mayo de 2009</v>
          </cell>
        </row>
      </sheetData>
      <sheetData sheetId="15">
        <row r="24">
          <cell r="D24">
            <v>1.0723</v>
          </cell>
        </row>
      </sheetData>
      <sheetData sheetId="18">
        <row r="2">
          <cell r="E2">
            <v>4.3804</v>
          </cell>
          <cell r="F2">
            <v>0.1592</v>
          </cell>
        </row>
      </sheetData>
      <sheetData sheetId="19">
        <row r="2">
          <cell r="E2">
            <v>9.1279</v>
          </cell>
          <cell r="F2">
            <v>0.1296</v>
          </cell>
        </row>
      </sheetData>
      <sheetData sheetId="20">
        <row r="2">
          <cell r="E2">
            <v>9.1279</v>
          </cell>
        </row>
        <row r="3">
          <cell r="F3">
            <v>0.164603</v>
          </cell>
        </row>
      </sheetData>
      <sheetData sheetId="21">
        <row r="2">
          <cell r="E2">
            <v>9.1279</v>
          </cell>
          <cell r="F2">
            <v>0.1985</v>
          </cell>
        </row>
      </sheetData>
      <sheetData sheetId="22">
        <row r="2">
          <cell r="E2">
            <v>9.1279</v>
          </cell>
          <cell r="F2">
            <v>0.2685</v>
          </cell>
        </row>
      </sheetData>
      <sheetData sheetId="23">
        <row r="2">
          <cell r="E2">
            <v>17.7382</v>
          </cell>
          <cell r="F2">
            <v>0.1819</v>
          </cell>
        </row>
      </sheetData>
      <sheetData sheetId="24">
        <row r="2">
          <cell r="E2">
            <v>17.7382</v>
          </cell>
          <cell r="F2">
            <v>0.1924</v>
          </cell>
        </row>
      </sheetData>
      <sheetData sheetId="25">
        <row r="2">
          <cell r="E2">
            <v>0.1525</v>
          </cell>
        </row>
      </sheetData>
      <sheetData sheetId="26">
        <row r="41">
          <cell r="B41">
            <v>0.3315</v>
          </cell>
          <cell r="C41">
            <v>0.3315</v>
          </cell>
          <cell r="D41">
            <v>0.3315</v>
          </cell>
        </row>
        <row r="42">
          <cell r="B42">
            <v>72.8015</v>
          </cell>
          <cell r="C42">
            <v>72.8015</v>
          </cell>
          <cell r="D42">
            <v>72.8015</v>
          </cell>
        </row>
        <row r="43">
          <cell r="E43">
            <v>218.4058</v>
          </cell>
          <cell r="F43">
            <v>218.4058</v>
          </cell>
          <cell r="G43">
            <v>218.4058</v>
          </cell>
          <cell r="H43">
            <v>582.4147</v>
          </cell>
        </row>
        <row r="44">
          <cell r="B44">
            <v>21.9215</v>
          </cell>
          <cell r="C44">
            <v>15.3699</v>
          </cell>
          <cell r="D44">
            <v>9.6244</v>
          </cell>
          <cell r="E44">
            <v>12.967</v>
          </cell>
          <cell r="F44">
            <v>10.5875</v>
          </cell>
          <cell r="G44">
            <v>7.6508</v>
          </cell>
          <cell r="H44">
            <v>4.1125</v>
          </cell>
        </row>
        <row r="45">
          <cell r="B45">
            <v>4.8921</v>
          </cell>
          <cell r="C45">
            <v>4.5755</v>
          </cell>
          <cell r="D45">
            <v>4.5005</v>
          </cell>
          <cell r="E45">
            <v>4.5089</v>
          </cell>
          <cell r="F45">
            <v>4.4339</v>
          </cell>
          <cell r="G45">
            <v>4.4339</v>
          </cell>
          <cell r="H45">
            <v>4.2505</v>
          </cell>
        </row>
        <row r="46">
          <cell r="B46">
            <v>0.1457</v>
          </cell>
          <cell r="C46">
            <v>0.1379</v>
          </cell>
          <cell r="D46">
            <v>0.1363</v>
          </cell>
          <cell r="E46">
            <v>0.1365</v>
          </cell>
          <cell r="F46">
            <v>0.1342</v>
          </cell>
          <cell r="G46">
            <v>0.1338</v>
          </cell>
          <cell r="H46">
            <v>0.1299</v>
          </cell>
        </row>
        <row r="47">
          <cell r="B47">
            <v>0.1266</v>
          </cell>
          <cell r="C47">
            <v>0.1199</v>
          </cell>
          <cell r="D47">
            <v>0.1184</v>
          </cell>
          <cell r="E47">
            <v>0.1188</v>
          </cell>
          <cell r="F47">
            <v>0.1168</v>
          </cell>
          <cell r="G47">
            <v>0.1163</v>
          </cell>
          <cell r="H47">
            <v>0.113</v>
          </cell>
        </row>
        <row r="48">
          <cell r="B48">
            <v>0.1148</v>
          </cell>
          <cell r="C48">
            <v>0.1088</v>
          </cell>
          <cell r="D48">
            <v>0.1075</v>
          </cell>
          <cell r="E48">
            <v>0.1077</v>
          </cell>
          <cell r="F48">
            <v>0.106</v>
          </cell>
          <cell r="G48">
            <v>0.1056</v>
          </cell>
          <cell r="H48">
            <v>0.1025</v>
          </cell>
        </row>
      </sheetData>
      <sheetData sheetId="27">
        <row r="41">
          <cell r="B41">
            <v>0.3315</v>
          </cell>
          <cell r="C41">
            <v>0.3315</v>
          </cell>
          <cell r="D41">
            <v>0.3315</v>
          </cell>
        </row>
        <row r="42">
          <cell r="B42">
            <v>72.8015</v>
          </cell>
          <cell r="C42">
            <v>72.8015</v>
          </cell>
          <cell r="D42">
            <v>72.8015</v>
          </cell>
        </row>
        <row r="43">
          <cell r="E43">
            <v>218.4058</v>
          </cell>
          <cell r="F43">
            <v>218.4058</v>
          </cell>
          <cell r="G43">
            <v>218.4058</v>
          </cell>
          <cell r="H43">
            <v>582.4147</v>
          </cell>
        </row>
        <row r="44">
          <cell r="B44">
            <v>21.9215</v>
          </cell>
          <cell r="C44">
            <v>15.3699</v>
          </cell>
          <cell r="D44">
            <v>9.6244</v>
          </cell>
          <cell r="E44">
            <v>12.967</v>
          </cell>
          <cell r="F44">
            <v>10.5875</v>
          </cell>
          <cell r="G44">
            <v>7.6508</v>
          </cell>
          <cell r="H44">
            <v>4.1125</v>
          </cell>
        </row>
        <row r="45">
          <cell r="B45">
            <v>4.8921</v>
          </cell>
          <cell r="C45">
            <v>4.5755</v>
          </cell>
          <cell r="D45">
            <v>4.5005</v>
          </cell>
          <cell r="E45">
            <v>4.5089</v>
          </cell>
          <cell r="F45">
            <v>4.4339</v>
          </cell>
          <cell r="G45">
            <v>4.4339</v>
          </cell>
          <cell r="H45">
            <v>4.2505</v>
          </cell>
        </row>
        <row r="46">
          <cell r="B46">
            <v>0.1807</v>
          </cell>
          <cell r="C46">
            <v>0.1711</v>
          </cell>
          <cell r="D46">
            <v>0.1691</v>
          </cell>
          <cell r="E46">
            <v>0.1694</v>
          </cell>
          <cell r="F46">
            <v>0.1666</v>
          </cell>
          <cell r="G46">
            <v>0.1662</v>
          </cell>
          <cell r="H46">
            <v>0.1614</v>
          </cell>
        </row>
        <row r="47">
          <cell r="B47">
            <v>0.1617</v>
          </cell>
          <cell r="C47">
            <v>0.1531</v>
          </cell>
          <cell r="D47">
            <v>0.1512</v>
          </cell>
          <cell r="E47">
            <v>0.1516</v>
          </cell>
          <cell r="F47">
            <v>0.1492</v>
          </cell>
          <cell r="G47">
            <v>0.1487</v>
          </cell>
          <cell r="H47">
            <v>0.1445</v>
          </cell>
        </row>
        <row r="48">
          <cell r="B48">
            <v>0.1499</v>
          </cell>
          <cell r="C48">
            <v>0.142</v>
          </cell>
          <cell r="D48">
            <v>0.1403</v>
          </cell>
          <cell r="E48">
            <v>0.1406</v>
          </cell>
          <cell r="F48">
            <v>0.1384</v>
          </cell>
          <cell r="G48">
            <v>0.138</v>
          </cell>
          <cell r="H48">
            <v>0.134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uadro Tarifario"/>
      <sheetName val="hoja2"/>
      <sheetName val="POTENCIA"/>
      <sheetName val="hoja3"/>
      <sheetName val="ENERGIA"/>
      <sheetName val="hoja5"/>
      <sheetName val="POT-ENE(n-2)"/>
      <sheetName val="COSTO_REAL_(n-2)"/>
      <sheetName val="hoja6"/>
      <sheetName val="COMPENSACION"/>
      <sheetName val="hoja7"/>
      <sheetName val="ACTUAL"/>
      <sheetName val="hoja8"/>
      <sheetName val="Tablas previas al CT"/>
      <sheetName val="Costos"/>
      <sheetName val="Factores de Utilización"/>
      <sheetName val="Pérdidas de Potencia"/>
      <sheetName val="Tarifa 1-R"/>
      <sheetName val="Tarifa 1-G"/>
      <sheetName val="Tarifa 1-AP"/>
      <sheetName val="Tarifa 2-BT"/>
      <sheetName val="Tarifa BTSRI"/>
      <sheetName val="Tarifa BTSRG"/>
      <sheetName val="Tarifa 2-MT 13-2"/>
      <sheetName val="Tarifa 2-MT 33I"/>
      <sheetName val="Tarifa 2-MT 33G"/>
      <sheetName val="Tarifa 2-AT"/>
      <sheetName val="cara 9"/>
      <sheetName val="CARGA_DATOS_(n)"/>
      <sheetName val="CARGA_DATOS_(n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K194"/>
  <sheetViews>
    <sheetView showGridLines="0" tabSelected="1" workbookViewId="0" topLeftCell="A103">
      <selection activeCell="A44" sqref="A44"/>
    </sheetView>
  </sheetViews>
  <sheetFormatPr defaultColWidth="11.421875" defaultRowHeight="12.75"/>
  <cols>
    <col min="1" max="1" width="10.7109375" style="3" customWidth="1"/>
    <col min="2" max="2" width="12.00390625" style="3" customWidth="1"/>
    <col min="3" max="3" width="10.7109375" style="3" customWidth="1"/>
    <col min="4" max="4" width="10.00390625" style="3" customWidth="1"/>
    <col min="5" max="5" width="15.140625" style="3" customWidth="1"/>
    <col min="6" max="10" width="15.8515625" style="3" customWidth="1"/>
    <col min="11" max="11" width="7.421875" style="3" customWidth="1"/>
    <col min="12" max="16384" width="11.421875" style="3" customWidth="1"/>
  </cols>
  <sheetData>
    <row r="1" spans="1:10" s="2" customFormat="1" ht="10.5">
      <c r="A1" s="1" t="str">
        <f>"CUADRO TARIFARIO VIGENTE A PARTIR DEL "&amp;'[1]Datos Generales Trim. Actual'!B4</f>
        <v>CUADRO TARIFARIO VIGENTE A PARTIR DEL 1 de Mayo de 2009</v>
      </c>
      <c r="B1" s="1"/>
      <c r="C1" s="1"/>
      <c r="D1" s="1"/>
      <c r="E1" s="1"/>
      <c r="F1" s="1"/>
      <c r="G1" s="1"/>
      <c r="H1" s="1"/>
      <c r="I1" s="1"/>
      <c r="J1" s="1"/>
    </row>
    <row r="2" spans="6:7" ht="10.5">
      <c r="F2" s="4"/>
      <c r="G2" s="5"/>
    </row>
    <row r="3" spans="1:11" ht="12.75">
      <c r="A3" s="6" t="s">
        <v>0</v>
      </c>
      <c r="B3" s="7"/>
      <c r="C3" s="7"/>
      <c r="D3" s="7"/>
      <c r="E3" s="7"/>
      <c r="F3" s="7"/>
      <c r="G3" s="7"/>
      <c r="H3" s="7"/>
      <c r="I3" s="7"/>
      <c r="J3" s="8"/>
      <c r="K3"/>
    </row>
    <row r="4" spans="1:11" ht="6.75" customHeight="1">
      <c r="A4" s="9"/>
      <c r="K4"/>
    </row>
    <row r="5" spans="1:11" ht="13.5" customHeight="1">
      <c r="A5" s="10"/>
      <c r="B5" s="11"/>
      <c r="C5" s="12"/>
      <c r="D5" s="12"/>
      <c r="E5" s="13"/>
      <c r="F5" s="14" t="s">
        <v>1</v>
      </c>
      <c r="G5" s="15" t="s">
        <v>2</v>
      </c>
      <c r="H5" s="16"/>
      <c r="I5" s="16"/>
      <c r="J5" s="17"/>
      <c r="K5"/>
    </row>
    <row r="6" spans="1:11" ht="12.75">
      <c r="A6" s="18" t="s">
        <v>3</v>
      </c>
      <c r="B6" s="19"/>
      <c r="C6" s="20" t="s">
        <v>4</v>
      </c>
      <c r="D6" s="20"/>
      <c r="E6" s="21"/>
      <c r="F6" s="22" t="s">
        <v>5</v>
      </c>
      <c r="G6" s="23" t="str">
        <f>"Desde "&amp;ROUND((G9-F9)/(F10-G10),0)+1&amp;" kWh-mes"</f>
        <v>Desde 161 kWh-mes</v>
      </c>
      <c r="H6" s="24" t="s">
        <v>6</v>
      </c>
      <c r="I6" s="24" t="s">
        <v>7</v>
      </c>
      <c r="J6" s="25" t="s">
        <v>8</v>
      </c>
      <c r="K6"/>
    </row>
    <row r="7" spans="1:11" ht="12.75">
      <c r="A7" s="26"/>
      <c r="B7" s="27"/>
      <c r="C7" s="28"/>
      <c r="D7" s="28"/>
      <c r="E7" s="29"/>
      <c r="F7" s="30" t="str">
        <f>"Hasta "&amp;ROUND((G9-F9)/(F10-G10),0)&amp;" kWh-mes"</f>
        <v>Hasta 160 kWh-mes</v>
      </c>
      <c r="G7" s="31" t="str">
        <f>"Hasta 500 kWh-mes"</f>
        <v>Hasta 500 kWh-mes</v>
      </c>
      <c r="H7" s="32" t="str">
        <f>"Hasta 700 kWh-mes"</f>
        <v>Hasta 700 kWh-mes</v>
      </c>
      <c r="I7" s="32" t="str">
        <f>"Hasta 1400 kWh-mes"</f>
        <v>Hasta 1400 kWh-mes</v>
      </c>
      <c r="J7" s="33" t="s">
        <v>9</v>
      </c>
      <c r="K7"/>
    </row>
    <row r="8" spans="1:11" ht="1.5" customHeight="1">
      <c r="A8" s="34"/>
      <c r="B8" s="11"/>
      <c r="C8" s="35"/>
      <c r="D8" s="35"/>
      <c r="E8" s="35"/>
      <c r="F8" s="14"/>
      <c r="G8" s="36"/>
      <c r="H8" s="37"/>
      <c r="I8" s="37"/>
      <c r="J8" s="38"/>
      <c r="K8"/>
    </row>
    <row r="9" spans="1:11" ht="12.75">
      <c r="A9" s="39" t="s">
        <v>10</v>
      </c>
      <c r="B9" s="40"/>
      <c r="C9" s="41" t="s">
        <v>11</v>
      </c>
      <c r="D9" s="42"/>
      <c r="E9" s="41"/>
      <c r="F9" s="43">
        <f>'[1]1-R1'!E2</f>
        <v>4.3804</v>
      </c>
      <c r="G9" s="44">
        <f>'[1]1-R2'!E2</f>
        <v>9.1279</v>
      </c>
      <c r="H9" s="45">
        <f>+'[1]1-R2 501 a 700'!E2</f>
        <v>9.1279</v>
      </c>
      <c r="I9" s="45">
        <f>+'[1]1-R2 701 a 1400'!E2</f>
        <v>9.1279</v>
      </c>
      <c r="J9" s="46">
        <f>+'[1]1-R2 &gt;1400'!E2</f>
        <v>9.1279</v>
      </c>
      <c r="K9"/>
    </row>
    <row r="10" spans="1:11" ht="12.75">
      <c r="A10" s="47" t="s">
        <v>12</v>
      </c>
      <c r="B10" s="48"/>
      <c r="C10" s="49" t="s">
        <v>13</v>
      </c>
      <c r="D10" s="50"/>
      <c r="E10" s="50"/>
      <c r="F10" s="51">
        <f>'[1]1-R1'!F2</f>
        <v>0.1592</v>
      </c>
      <c r="G10" s="52">
        <f>'[1]1-R2'!F2</f>
        <v>0.1296</v>
      </c>
      <c r="H10" s="53">
        <f>+'[1]1-R2 501 a 700'!F3</f>
        <v>0.164603</v>
      </c>
      <c r="I10" s="53">
        <f>+'[1]1-R2 701 a 1400'!F2</f>
        <v>0.1985</v>
      </c>
      <c r="J10" s="54">
        <f>+'[1]1-R2 &gt;1400'!F2</f>
        <v>0.2685</v>
      </c>
      <c r="K10"/>
    </row>
    <row r="11" spans="1:9" ht="10.5">
      <c r="A11" s="55"/>
      <c r="B11" s="55"/>
      <c r="C11" s="56"/>
      <c r="D11" s="57"/>
      <c r="E11" s="57"/>
      <c r="F11" s="58"/>
      <c r="G11" s="58"/>
      <c r="H11" s="58"/>
      <c r="I11" s="58"/>
    </row>
    <row r="12" spans="1:7" ht="10.5">
      <c r="A12" s="59" t="s">
        <v>14</v>
      </c>
      <c r="B12" s="60"/>
      <c r="C12" s="60"/>
      <c r="D12" s="60"/>
      <c r="E12" s="60"/>
      <c r="F12" s="61"/>
      <c r="G12" s="62"/>
    </row>
    <row r="13" spans="1:7" ht="6.75" customHeight="1">
      <c r="A13" s="2"/>
      <c r="F13" s="63"/>
      <c r="G13" s="63"/>
    </row>
    <row r="14" spans="1:7" ht="12" customHeight="1" thickBot="1">
      <c r="A14" s="64" t="s">
        <v>3</v>
      </c>
      <c r="B14" s="65"/>
      <c r="C14" s="66" t="s">
        <v>4</v>
      </c>
      <c r="D14" s="66"/>
      <c r="E14" s="66"/>
      <c r="F14" s="66" t="s">
        <v>15</v>
      </c>
      <c r="G14" s="67"/>
    </row>
    <row r="15" spans="1:7" ht="11.25" thickTop="1">
      <c r="A15" s="68" t="s">
        <v>10</v>
      </c>
      <c r="B15" s="69"/>
      <c r="C15" s="70" t="s">
        <v>11</v>
      </c>
      <c r="D15" s="71"/>
      <c r="E15" s="70"/>
      <c r="F15" s="72">
        <v>0.6901</v>
      </c>
      <c r="G15" s="73"/>
    </row>
    <row r="16" spans="1:7" ht="10.5">
      <c r="A16" s="75" t="s">
        <v>12</v>
      </c>
      <c r="B16" s="55"/>
      <c r="C16" s="56" t="s">
        <v>13</v>
      </c>
      <c r="D16" s="57"/>
      <c r="E16" s="57"/>
      <c r="F16" s="72">
        <v>0.1438</v>
      </c>
      <c r="G16" s="73"/>
    </row>
    <row r="17" spans="1:7" ht="10.5">
      <c r="A17" s="76"/>
      <c r="B17" s="77"/>
      <c r="C17" s="49"/>
      <c r="D17" s="50"/>
      <c r="E17" s="50"/>
      <c r="F17" s="78"/>
      <c r="G17" s="79"/>
    </row>
    <row r="18" spans="1:7" ht="10.5">
      <c r="A18" s="80"/>
      <c r="B18" s="80"/>
      <c r="C18" s="80"/>
      <c r="D18" s="80"/>
      <c r="E18" s="80"/>
      <c r="F18" s="81"/>
      <c r="G18" s="82"/>
    </row>
    <row r="19" spans="1:7" ht="10.5">
      <c r="A19" s="59" t="s">
        <v>16</v>
      </c>
      <c r="B19" s="60"/>
      <c r="C19" s="60"/>
      <c r="D19" s="60"/>
      <c r="E19" s="60"/>
      <c r="F19" s="83"/>
      <c r="G19" s="62"/>
    </row>
    <row r="20" spans="1:7" ht="10.5">
      <c r="A20" s="2"/>
      <c r="F20" s="84"/>
      <c r="G20" s="63"/>
    </row>
    <row r="21" spans="1:7" ht="11.25" thickBot="1">
      <c r="A21" s="64" t="s">
        <v>3</v>
      </c>
      <c r="B21" s="65"/>
      <c r="C21" s="66" t="s">
        <v>4</v>
      </c>
      <c r="D21" s="66"/>
      <c r="E21" s="66"/>
      <c r="F21" s="85" t="s">
        <v>15</v>
      </c>
      <c r="G21" s="67"/>
    </row>
    <row r="22" spans="1:7" ht="11.25" thickTop="1">
      <c r="A22" s="68" t="s">
        <v>10</v>
      </c>
      <c r="B22" s="69"/>
      <c r="C22" s="70" t="s">
        <v>11</v>
      </c>
      <c r="D22" s="71"/>
      <c r="E22" s="70"/>
      <c r="F22" s="72">
        <v>8.2275</v>
      </c>
      <c r="G22" s="73"/>
    </row>
    <row r="23" spans="1:7" ht="10.5">
      <c r="A23" s="75" t="s">
        <v>12</v>
      </c>
      <c r="B23" s="55"/>
      <c r="C23" s="56" t="s">
        <v>13</v>
      </c>
      <c r="D23" s="57"/>
      <c r="E23" s="57"/>
      <c r="F23" s="72">
        <v>0.1173</v>
      </c>
      <c r="G23" s="73"/>
    </row>
    <row r="24" spans="1:7" ht="10.5">
      <c r="A24" s="76"/>
      <c r="B24" s="77"/>
      <c r="C24" s="49"/>
      <c r="D24" s="50"/>
      <c r="E24" s="50"/>
      <c r="F24" s="86"/>
      <c r="G24" s="79"/>
    </row>
    <row r="25" spans="1:7" ht="10.5">
      <c r="A25" s="80"/>
      <c r="B25" s="80"/>
      <c r="C25" s="80"/>
      <c r="D25" s="80"/>
      <c r="E25" s="80"/>
      <c r="F25" s="82"/>
      <c r="G25" s="82"/>
    </row>
    <row r="26" spans="1:9" ht="10.5">
      <c r="A26" s="87" t="s">
        <v>17</v>
      </c>
      <c r="B26" s="60"/>
      <c r="C26" s="60"/>
      <c r="D26" s="60"/>
      <c r="E26" s="60"/>
      <c r="F26" s="61"/>
      <c r="G26" s="61"/>
      <c r="H26" s="61"/>
      <c r="I26" s="62"/>
    </row>
    <row r="27" spans="1:7" ht="6.75" customHeight="1">
      <c r="A27" s="88"/>
      <c r="F27" s="63"/>
      <c r="G27" s="63"/>
    </row>
    <row r="28" spans="1:9" ht="12" customHeight="1" thickBot="1">
      <c r="A28" s="89" t="s">
        <v>3</v>
      </c>
      <c r="B28" s="66"/>
      <c r="C28" s="66" t="s">
        <v>4</v>
      </c>
      <c r="D28" s="66"/>
      <c r="E28" s="66"/>
      <c r="F28" s="90" t="s">
        <v>18</v>
      </c>
      <c r="G28" s="91"/>
      <c r="H28" s="90" t="s">
        <v>19</v>
      </c>
      <c r="I28" s="92"/>
    </row>
    <row r="29" spans="1:9" ht="11.25" thickTop="1">
      <c r="A29" s="75" t="s">
        <v>10</v>
      </c>
      <c r="B29" s="55"/>
      <c r="C29" s="56" t="s">
        <v>11</v>
      </c>
      <c r="D29" s="56"/>
      <c r="E29" s="56"/>
      <c r="F29" s="93">
        <f>'[1]1-G 0-1999'!E2</f>
        <v>17.7382</v>
      </c>
      <c r="G29" s="94"/>
      <c r="H29" s="93">
        <f>+'[1]1-G &gt;=2000'!E2</f>
        <v>17.7382</v>
      </c>
      <c r="I29" s="95"/>
    </row>
    <row r="30" spans="1:9" ht="10.5">
      <c r="A30" s="47" t="s">
        <v>12</v>
      </c>
      <c r="B30" s="48"/>
      <c r="C30" s="49" t="s">
        <v>13</v>
      </c>
      <c r="D30" s="49"/>
      <c r="E30" s="49"/>
      <c r="F30" s="96">
        <f>'[1]1-G 0-1999'!F2</f>
        <v>0.1819</v>
      </c>
      <c r="G30" s="97"/>
      <c r="H30" s="96">
        <f>+'[1]1-G &gt;=2000'!F2</f>
        <v>0.1924</v>
      </c>
      <c r="I30" s="98"/>
    </row>
    <row r="31" spans="6:7" ht="10.5">
      <c r="F31" s="99"/>
      <c r="G31" s="99"/>
    </row>
    <row r="32" spans="1:7" ht="10.5">
      <c r="A32" s="100" t="s">
        <v>20</v>
      </c>
      <c r="B32" s="101"/>
      <c r="C32" s="101"/>
      <c r="D32" s="101"/>
      <c r="E32" s="101"/>
      <c r="F32" s="102"/>
      <c r="G32" s="103"/>
    </row>
    <row r="33" spans="1:7" ht="6.75" customHeight="1">
      <c r="A33" s="88"/>
      <c r="F33" s="99"/>
      <c r="G33" s="99"/>
    </row>
    <row r="34" spans="1:7" ht="12" customHeight="1" thickBot="1">
      <c r="A34" s="64" t="s">
        <v>3</v>
      </c>
      <c r="B34" s="65"/>
      <c r="C34" s="66" t="s">
        <v>4</v>
      </c>
      <c r="D34" s="66"/>
      <c r="E34" s="66"/>
      <c r="F34" s="104" t="s">
        <v>21</v>
      </c>
      <c r="G34" s="105"/>
    </row>
    <row r="35" spans="1:7" ht="11.25" thickTop="1">
      <c r="A35" s="47" t="s">
        <v>12</v>
      </c>
      <c r="B35" s="48"/>
      <c r="C35" s="49" t="s">
        <v>13</v>
      </c>
      <c r="D35" s="49"/>
      <c r="E35" s="49"/>
      <c r="F35" s="96">
        <f>'[1]1-AP'!E2</f>
        <v>0.1525</v>
      </c>
      <c r="G35" s="106"/>
    </row>
    <row r="38" spans="1:9" ht="12.75">
      <c r="A38" s="87" t="s">
        <v>22</v>
      </c>
      <c r="B38" s="60"/>
      <c r="C38" s="60"/>
      <c r="D38" s="60"/>
      <c r="E38" s="60"/>
      <c r="F38" s="60"/>
      <c r="G38" s="107"/>
      <c r="H38"/>
      <c r="I38"/>
    </row>
    <row r="39" spans="1:9" ht="6.75" customHeight="1">
      <c r="A39" s="88"/>
      <c r="H39"/>
      <c r="I39"/>
    </row>
    <row r="40" spans="1:9" ht="12" customHeight="1">
      <c r="A40" s="108" t="s">
        <v>3</v>
      </c>
      <c r="B40" s="109"/>
      <c r="C40" s="109"/>
      <c r="D40" s="109"/>
      <c r="E40" s="110" t="s">
        <v>4</v>
      </c>
      <c r="F40" s="111" t="s">
        <v>23</v>
      </c>
      <c r="G40" s="112" t="s">
        <v>24</v>
      </c>
      <c r="H40"/>
      <c r="I40"/>
    </row>
    <row r="41" spans="1:9" ht="12.75">
      <c r="A41" s="75" t="s">
        <v>25</v>
      </c>
      <c r="B41" s="55"/>
      <c r="C41" s="55"/>
      <c r="D41" s="55"/>
      <c r="E41" s="113" t="s">
        <v>26</v>
      </c>
      <c r="F41" s="114">
        <f>+'[1]T2 &lt; 300 kW'!G43</f>
        <v>218.4058</v>
      </c>
      <c r="G41" s="115"/>
      <c r="H41"/>
      <c r="I41"/>
    </row>
    <row r="42" spans="1:9" ht="12.75">
      <c r="A42" s="116" t="s">
        <v>27</v>
      </c>
      <c r="B42" s="80"/>
      <c r="C42" s="55"/>
      <c r="D42" s="55"/>
      <c r="E42" s="113" t="s">
        <v>28</v>
      </c>
      <c r="F42" s="117"/>
      <c r="G42" s="118">
        <f>+'[1]T2 &lt; 300 kW'!D41</f>
        <v>0.3315</v>
      </c>
      <c r="H42"/>
      <c r="I42"/>
    </row>
    <row r="43" spans="1:9" ht="12.75">
      <c r="A43" s="116" t="s">
        <v>29</v>
      </c>
      <c r="B43" s="80"/>
      <c r="C43" s="55"/>
      <c r="D43" s="55"/>
      <c r="E43" s="119" t="s">
        <v>30</v>
      </c>
      <c r="F43" s="117"/>
      <c r="G43" s="118">
        <f>+'[1]T2 &lt; 300 kW'!D42</f>
        <v>72.8015</v>
      </c>
      <c r="H43"/>
      <c r="I43"/>
    </row>
    <row r="44" spans="1:9" ht="12.75">
      <c r="A44" s="75" t="s">
        <v>31</v>
      </c>
      <c r="B44" s="55"/>
      <c r="C44" s="55"/>
      <c r="D44" s="55"/>
      <c r="E44" s="113" t="s">
        <v>28</v>
      </c>
      <c r="F44" s="114">
        <f>+'[1]T2 &lt; 300 kW'!G44</f>
        <v>7.6508</v>
      </c>
      <c r="G44" s="120">
        <f>+'[1]T2 &lt; 300 kW'!D44</f>
        <v>9.6244</v>
      </c>
      <c r="H44"/>
      <c r="I44"/>
    </row>
    <row r="45" spans="1:9" ht="12.75">
      <c r="A45" s="116" t="s">
        <v>32</v>
      </c>
      <c r="B45" s="55"/>
      <c r="C45" s="55"/>
      <c r="D45" s="55"/>
      <c r="E45" s="113" t="s">
        <v>28</v>
      </c>
      <c r="F45" s="114">
        <f>+'[1]T2 &lt; 300 kW'!G45</f>
        <v>4.4339</v>
      </c>
      <c r="G45" s="120">
        <f>+'[1]T2 &lt; 300 kW'!D45</f>
        <v>4.5005</v>
      </c>
      <c r="H45"/>
      <c r="I45"/>
    </row>
    <row r="46" spans="1:9" ht="12.75">
      <c r="A46" s="116" t="s">
        <v>33</v>
      </c>
      <c r="B46" s="55"/>
      <c r="C46" s="55"/>
      <c r="D46" s="55"/>
      <c r="E46" s="119" t="s">
        <v>34</v>
      </c>
      <c r="F46" s="58">
        <f>+'[1]T2 &lt; 300 kW'!G46</f>
        <v>0.1338</v>
      </c>
      <c r="G46" s="120">
        <f>+'[1]T2 &lt; 300 kW'!D46</f>
        <v>0.1363</v>
      </c>
      <c r="H46"/>
      <c r="I46"/>
    </row>
    <row r="47" spans="1:9" ht="12.75">
      <c r="A47" s="116" t="s">
        <v>35</v>
      </c>
      <c r="B47" s="55"/>
      <c r="C47" s="55"/>
      <c r="D47" s="55"/>
      <c r="E47" s="119" t="s">
        <v>34</v>
      </c>
      <c r="F47" s="58">
        <f>+'[1]T2 &lt; 300 kW'!G47</f>
        <v>0.1163</v>
      </c>
      <c r="G47" s="120">
        <f>+'[1]T2 &lt; 300 kW'!D47</f>
        <v>0.1184</v>
      </c>
      <c r="H47"/>
      <c r="I47"/>
    </row>
    <row r="48" spans="1:9" ht="12.75">
      <c r="A48" s="121" t="s">
        <v>36</v>
      </c>
      <c r="B48" s="48"/>
      <c r="C48" s="48"/>
      <c r="D48" s="48"/>
      <c r="E48" s="122" t="s">
        <v>34</v>
      </c>
      <c r="F48" s="123">
        <f>+'[1]T2 &lt; 300 kW'!G48</f>
        <v>0.1056</v>
      </c>
      <c r="G48" s="124">
        <f>+'[1]T2 &lt; 300 kW'!D48</f>
        <v>0.1075</v>
      </c>
      <c r="H48"/>
      <c r="I48"/>
    </row>
    <row r="49" spans="6:9" ht="10.5">
      <c r="F49" s="125"/>
      <c r="G49" s="125"/>
      <c r="H49" s="125"/>
      <c r="I49" s="125"/>
    </row>
    <row r="50" spans="1:9" ht="12.75">
      <c r="A50" s="87" t="s">
        <v>37</v>
      </c>
      <c r="B50" s="60"/>
      <c r="C50" s="60"/>
      <c r="D50" s="60"/>
      <c r="E50" s="60"/>
      <c r="F50" s="126"/>
      <c r="G50" s="127"/>
      <c r="H50"/>
      <c r="I50"/>
    </row>
    <row r="51" spans="1:9" ht="6.75" customHeight="1">
      <c r="A51" s="88"/>
      <c r="F51" s="125"/>
      <c r="G51" s="125"/>
      <c r="H51"/>
      <c r="I51"/>
    </row>
    <row r="52" spans="1:9" ht="12" customHeight="1" thickBot="1">
      <c r="A52" s="128" t="s">
        <v>3</v>
      </c>
      <c r="B52" s="129"/>
      <c r="C52" s="129"/>
      <c r="D52" s="129"/>
      <c r="E52" s="130" t="s">
        <v>4</v>
      </c>
      <c r="F52" s="131" t="s">
        <v>23</v>
      </c>
      <c r="G52" s="132" t="s">
        <v>24</v>
      </c>
      <c r="H52"/>
      <c r="I52"/>
    </row>
    <row r="53" spans="1:9" ht="13.5" thickTop="1">
      <c r="A53" s="75" t="s">
        <v>25</v>
      </c>
      <c r="B53" s="55"/>
      <c r="C53" s="55"/>
      <c r="D53" s="55"/>
      <c r="E53" s="113" t="s">
        <v>26</v>
      </c>
      <c r="F53" s="114">
        <f>+'[1]T2 &gt;= 300 kW'!G43</f>
        <v>218.4058</v>
      </c>
      <c r="G53" s="133"/>
      <c r="H53"/>
      <c r="I53"/>
    </row>
    <row r="54" spans="1:9" ht="12.75">
      <c r="A54" s="116" t="s">
        <v>27</v>
      </c>
      <c r="B54" s="80"/>
      <c r="C54" s="55"/>
      <c r="D54" s="55"/>
      <c r="E54" s="113" t="s">
        <v>28</v>
      </c>
      <c r="F54" s="117"/>
      <c r="G54" s="118">
        <f>+'[1]T2 &gt;= 300 kW'!D41</f>
        <v>0.3315</v>
      </c>
      <c r="H54"/>
      <c r="I54"/>
    </row>
    <row r="55" spans="1:9" ht="12.75">
      <c r="A55" s="116" t="s">
        <v>29</v>
      </c>
      <c r="B55" s="80"/>
      <c r="C55" s="55"/>
      <c r="D55" s="55"/>
      <c r="E55" s="119" t="s">
        <v>30</v>
      </c>
      <c r="F55" s="117"/>
      <c r="G55" s="118">
        <f>+'[1]T2 &gt;= 300 kW'!D42</f>
        <v>72.8015</v>
      </c>
      <c r="H55"/>
      <c r="I55"/>
    </row>
    <row r="56" spans="1:9" ht="12.75">
      <c r="A56" s="75" t="s">
        <v>31</v>
      </c>
      <c r="B56" s="55"/>
      <c r="C56" s="55"/>
      <c r="D56" s="55"/>
      <c r="E56" s="113" t="s">
        <v>28</v>
      </c>
      <c r="F56" s="114">
        <f>+'[1]T2 &gt;= 300 kW'!G44</f>
        <v>7.6508</v>
      </c>
      <c r="G56" s="120">
        <f>+'[1]T2 &gt;= 300 kW'!D44</f>
        <v>9.6244</v>
      </c>
      <c r="H56"/>
      <c r="I56"/>
    </row>
    <row r="57" spans="1:9" ht="12.75">
      <c r="A57" s="116" t="s">
        <v>32</v>
      </c>
      <c r="B57" s="55"/>
      <c r="C57" s="55"/>
      <c r="D57" s="55"/>
      <c r="E57" s="113" t="s">
        <v>28</v>
      </c>
      <c r="F57" s="114">
        <f>+'[1]T2 &gt;= 300 kW'!G45</f>
        <v>4.4339</v>
      </c>
      <c r="G57" s="120">
        <f>+'[1]T2 &gt;= 300 kW'!D45</f>
        <v>4.5005</v>
      </c>
      <c r="H57"/>
      <c r="I57"/>
    </row>
    <row r="58" spans="1:9" ht="12.75">
      <c r="A58" s="116" t="s">
        <v>33</v>
      </c>
      <c r="B58" s="55"/>
      <c r="C58" s="55"/>
      <c r="D58" s="55"/>
      <c r="E58" s="119" t="s">
        <v>34</v>
      </c>
      <c r="F58" s="58">
        <f>+'[1]T2 &gt;= 300 kW'!G46</f>
        <v>0.1662</v>
      </c>
      <c r="G58" s="120">
        <f>+'[1]T2 &gt;= 300 kW'!D46</f>
        <v>0.1691</v>
      </c>
      <c r="H58"/>
      <c r="I58"/>
    </row>
    <row r="59" spans="1:9" ht="12.75">
      <c r="A59" s="116" t="s">
        <v>35</v>
      </c>
      <c r="B59" s="55"/>
      <c r="C59" s="55"/>
      <c r="D59" s="55"/>
      <c r="E59" s="119" t="s">
        <v>34</v>
      </c>
      <c r="F59" s="58">
        <f>+'[1]T2 &gt;= 300 kW'!G47</f>
        <v>0.1487</v>
      </c>
      <c r="G59" s="120">
        <f>+'[1]T2 &gt;= 300 kW'!D47</f>
        <v>0.1512</v>
      </c>
      <c r="H59"/>
      <c r="I59"/>
    </row>
    <row r="60" spans="1:9" ht="12.75">
      <c r="A60" s="121" t="s">
        <v>36</v>
      </c>
      <c r="B60" s="48"/>
      <c r="C60" s="48"/>
      <c r="D60" s="48"/>
      <c r="E60" s="122" t="s">
        <v>34</v>
      </c>
      <c r="F60" s="123">
        <f>+'[1]T2 &gt;= 300 kW'!G48</f>
        <v>0.138</v>
      </c>
      <c r="G60" s="124">
        <f>+'[1]T2 &gt;= 300 kW'!D48</f>
        <v>0.1403</v>
      </c>
      <c r="H60"/>
      <c r="I60"/>
    </row>
    <row r="63" spans="1:10" ht="10.5">
      <c r="A63" s="100" t="s">
        <v>38</v>
      </c>
      <c r="B63" s="101"/>
      <c r="C63" s="101"/>
      <c r="D63" s="101"/>
      <c r="E63" s="101"/>
      <c r="F63" s="101"/>
      <c r="G63" s="101"/>
      <c r="H63" s="101"/>
      <c r="I63" s="101"/>
      <c r="J63" s="134"/>
    </row>
    <row r="64" ht="6.75" customHeight="1">
      <c r="A64" s="88"/>
    </row>
    <row r="65" spans="1:10" ht="12" customHeight="1">
      <c r="A65" s="135" t="s">
        <v>3</v>
      </c>
      <c r="B65" s="136"/>
      <c r="C65" s="136"/>
      <c r="D65" s="136"/>
      <c r="E65" s="137" t="s">
        <v>4</v>
      </c>
      <c r="F65" s="138" t="s">
        <v>39</v>
      </c>
      <c r="G65" s="138" t="s">
        <v>40</v>
      </c>
      <c r="H65" s="138" t="s">
        <v>41</v>
      </c>
      <c r="I65" s="138" t="s">
        <v>42</v>
      </c>
      <c r="J65" s="139" t="s">
        <v>43</v>
      </c>
    </row>
    <row r="66" spans="1:10" ht="13.5" customHeight="1">
      <c r="A66" s="10" t="s">
        <v>25</v>
      </c>
      <c r="B66" s="12"/>
      <c r="C66" s="12"/>
      <c r="D66" s="12"/>
      <c r="E66" s="140" t="s">
        <v>11</v>
      </c>
      <c r="F66" s="114">
        <f>+'[1]T2 &lt; 300 kW'!H43</f>
        <v>582.4147</v>
      </c>
      <c r="G66" s="114">
        <f>'[1]T2 &lt; 300 kW'!$F$43</f>
        <v>218.4058</v>
      </c>
      <c r="H66" s="114">
        <f>'[1]T2 &lt; 300 kW'!$E$43</f>
        <v>218.4058</v>
      </c>
      <c r="I66" s="141"/>
      <c r="J66" s="115"/>
    </row>
    <row r="67" spans="1:10" ht="10.5">
      <c r="A67" s="142" t="s">
        <v>44</v>
      </c>
      <c r="B67" s="80"/>
      <c r="C67" s="80"/>
      <c r="D67" s="80"/>
      <c r="E67" s="82" t="s">
        <v>28</v>
      </c>
      <c r="F67" s="117"/>
      <c r="G67" s="117"/>
      <c r="H67" s="117"/>
      <c r="I67" s="114">
        <f>'[1]T2 &lt; 300 kW'!$C$41</f>
        <v>0.3315</v>
      </c>
      <c r="J67" s="118">
        <f>'[1]T2 &lt; 300 kW'!$B$41</f>
        <v>0.3315</v>
      </c>
    </row>
    <row r="68" spans="1:10" ht="10.5">
      <c r="A68" s="143" t="s">
        <v>45</v>
      </c>
      <c r="B68" s="80"/>
      <c r="C68" s="80"/>
      <c r="D68" s="80"/>
      <c r="E68" s="82" t="s">
        <v>11</v>
      </c>
      <c r="F68" s="117"/>
      <c r="G68" s="117"/>
      <c r="H68" s="117"/>
      <c r="I68" s="114">
        <f>'[1]T2 &lt; 300 kW'!$C$42</f>
        <v>72.8015</v>
      </c>
      <c r="J68" s="118">
        <f>'[1]T2 &lt; 300 kW'!$B$42</f>
        <v>72.8015</v>
      </c>
    </row>
    <row r="69" spans="1:10" ht="10.5">
      <c r="A69" s="143" t="s">
        <v>31</v>
      </c>
      <c r="B69" s="80"/>
      <c r="C69" s="80"/>
      <c r="D69" s="80"/>
      <c r="E69" s="82" t="s">
        <v>28</v>
      </c>
      <c r="F69" s="114">
        <f>'[1]T2 &lt; 300 kW'!$H$44</f>
        <v>4.1125</v>
      </c>
      <c r="G69" s="114">
        <f>'[1]T2 &lt; 300 kW'!$F$44</f>
        <v>10.5875</v>
      </c>
      <c r="H69" s="114">
        <f>'[1]T2 &lt; 300 kW'!$E$44</f>
        <v>12.967</v>
      </c>
      <c r="I69" s="58">
        <f>'[1]T2 &lt; 300 kW'!$C$44</f>
        <v>15.3699</v>
      </c>
      <c r="J69" s="120">
        <f>'[1]T2 &lt; 300 kW'!$B$44</f>
        <v>21.9215</v>
      </c>
    </row>
    <row r="70" spans="1:10" ht="10.5">
      <c r="A70" s="142" t="s">
        <v>32</v>
      </c>
      <c r="B70" s="80"/>
      <c r="C70" s="80"/>
      <c r="D70" s="80"/>
      <c r="E70" s="82" t="s">
        <v>28</v>
      </c>
      <c r="F70" s="114">
        <f>'[1]T2 &lt; 300 kW'!$H$45</f>
        <v>4.2505</v>
      </c>
      <c r="G70" s="114">
        <f>'[1]T2 &lt; 300 kW'!$F$45</f>
        <v>4.4339</v>
      </c>
      <c r="H70" s="114">
        <f>'[1]T2 &lt; 300 kW'!$E$45</f>
        <v>4.5089</v>
      </c>
      <c r="I70" s="58">
        <f>'[1]T2 &lt; 300 kW'!$C$45</f>
        <v>4.5755</v>
      </c>
      <c r="J70" s="120">
        <f>'[1]T2 &lt; 300 kW'!$B$45</f>
        <v>4.8921</v>
      </c>
    </row>
    <row r="71" spans="1:10" ht="10.5">
      <c r="A71" s="142" t="s">
        <v>46</v>
      </c>
      <c r="B71" s="80"/>
      <c r="C71" s="80"/>
      <c r="D71" s="80"/>
      <c r="E71" s="144" t="s">
        <v>13</v>
      </c>
      <c r="F71" s="58">
        <f>'[1]T2 &lt; 300 kW'!$H$46</f>
        <v>0.1299</v>
      </c>
      <c r="G71" s="58">
        <f>'[1]T2 &lt; 300 kW'!$F$46</f>
        <v>0.1342</v>
      </c>
      <c r="H71" s="58">
        <f>'[1]T2 &lt; 300 kW'!$E$46</f>
        <v>0.1365</v>
      </c>
      <c r="I71" s="58">
        <f>'[1]T2 &lt; 300 kW'!$C$46</f>
        <v>0.1379</v>
      </c>
      <c r="J71" s="120">
        <f>'[1]T2 &lt; 300 kW'!$B$46</f>
        <v>0.1457</v>
      </c>
    </row>
    <row r="72" spans="1:10" ht="10.5">
      <c r="A72" s="142" t="s">
        <v>47</v>
      </c>
      <c r="B72" s="80"/>
      <c r="C72" s="80"/>
      <c r="D72" s="80"/>
      <c r="E72" s="144" t="s">
        <v>13</v>
      </c>
      <c r="F72" s="58">
        <f>'[1]T2 &lt; 300 kW'!$H$47</f>
        <v>0.113</v>
      </c>
      <c r="G72" s="58">
        <f>'[1]T2 &lt; 300 kW'!$F$47</f>
        <v>0.1168</v>
      </c>
      <c r="H72" s="58">
        <f>'[1]T2 &lt; 300 kW'!$E$47</f>
        <v>0.1188</v>
      </c>
      <c r="I72" s="58">
        <f>'[1]T2 &lt; 300 kW'!$C$47</f>
        <v>0.1199</v>
      </c>
      <c r="J72" s="120">
        <f>'[1]T2 &lt; 300 kW'!$B$47</f>
        <v>0.1266</v>
      </c>
    </row>
    <row r="73" spans="1:10" ht="10.5">
      <c r="A73" s="145" t="s">
        <v>48</v>
      </c>
      <c r="B73" s="77"/>
      <c r="C73" s="77"/>
      <c r="D73" s="77"/>
      <c r="E73" s="146" t="s">
        <v>13</v>
      </c>
      <c r="F73" s="123">
        <f>'[1]T2 &lt; 300 kW'!$H$48</f>
        <v>0.1025</v>
      </c>
      <c r="G73" s="123">
        <f>'[1]T2 &lt; 300 kW'!$F$48</f>
        <v>0.106</v>
      </c>
      <c r="H73" s="123">
        <f>'[1]T2 &lt; 300 kW'!$E$48</f>
        <v>0.1077</v>
      </c>
      <c r="I73" s="123">
        <f>'[1]T2 &lt; 300 kW'!$C$48</f>
        <v>0.1088</v>
      </c>
      <c r="J73" s="124">
        <f>'[1]T2 &lt; 300 kW'!$B$48</f>
        <v>0.1148</v>
      </c>
    </row>
    <row r="74" spans="6:10" ht="10.5">
      <c r="F74" s="147"/>
      <c r="G74" s="147"/>
      <c r="H74" s="147"/>
      <c r="I74" s="147"/>
      <c r="J74" s="147"/>
    </row>
    <row r="75" spans="1:10" ht="10.5">
      <c r="A75" s="100" t="s">
        <v>49</v>
      </c>
      <c r="B75" s="101"/>
      <c r="C75" s="101"/>
      <c r="D75" s="101"/>
      <c r="E75" s="101"/>
      <c r="F75" s="148"/>
      <c r="G75" s="148"/>
      <c r="H75" s="148"/>
      <c r="I75" s="148"/>
      <c r="J75" s="149"/>
    </row>
    <row r="76" spans="1:10" ht="6.75" customHeight="1">
      <c r="A76" s="88"/>
      <c r="F76" s="147"/>
      <c r="G76" s="147"/>
      <c r="H76" s="147"/>
      <c r="I76" s="147"/>
      <c r="J76" s="147"/>
    </row>
    <row r="77" spans="1:10" ht="12" customHeight="1">
      <c r="A77" s="150" t="s">
        <v>3</v>
      </c>
      <c r="B77" s="151"/>
      <c r="C77" s="151"/>
      <c r="D77" s="151"/>
      <c r="E77" s="110" t="s">
        <v>4</v>
      </c>
      <c r="F77" s="138" t="s">
        <v>39</v>
      </c>
      <c r="G77" s="138" t="s">
        <v>40</v>
      </c>
      <c r="H77" s="138" t="s">
        <v>41</v>
      </c>
      <c r="I77" s="138" t="s">
        <v>42</v>
      </c>
      <c r="J77" s="139" t="s">
        <v>43</v>
      </c>
    </row>
    <row r="78" spans="1:10" ht="13.5" customHeight="1">
      <c r="A78" s="143" t="s">
        <v>25</v>
      </c>
      <c r="B78" s="80"/>
      <c r="C78" s="80"/>
      <c r="D78" s="80"/>
      <c r="E78" s="82" t="s">
        <v>11</v>
      </c>
      <c r="F78" s="114">
        <f>'[1]T2 &gt;= 300 kW'!$H$43</f>
        <v>582.4147</v>
      </c>
      <c r="G78" s="114">
        <f>'[1]T2 &gt;= 300 kW'!$F$43</f>
        <v>218.4058</v>
      </c>
      <c r="H78" s="114">
        <f>'[1]T2 &gt;= 300 kW'!$E$43</f>
        <v>218.4058</v>
      </c>
      <c r="I78" s="141"/>
      <c r="J78" s="115"/>
    </row>
    <row r="79" spans="1:10" ht="10.5">
      <c r="A79" s="142" t="s">
        <v>44</v>
      </c>
      <c r="B79" s="80"/>
      <c r="C79" s="80"/>
      <c r="D79" s="80"/>
      <c r="E79" s="82" t="s">
        <v>28</v>
      </c>
      <c r="F79" s="117"/>
      <c r="G79" s="117"/>
      <c r="H79" s="117"/>
      <c r="I79" s="114">
        <f>'[1]T2 &gt;= 300 kW'!$C$41</f>
        <v>0.3315</v>
      </c>
      <c r="J79" s="118">
        <f>'[1]T2 &gt;= 300 kW'!$B$41</f>
        <v>0.3315</v>
      </c>
    </row>
    <row r="80" spans="1:10" ht="10.5">
      <c r="A80" s="143" t="s">
        <v>45</v>
      </c>
      <c r="B80" s="80"/>
      <c r="C80" s="80"/>
      <c r="D80" s="80"/>
      <c r="E80" s="82" t="s">
        <v>11</v>
      </c>
      <c r="F80" s="117"/>
      <c r="G80" s="117"/>
      <c r="H80" s="117"/>
      <c r="I80" s="114">
        <f>'[1]T2 &gt;= 300 kW'!$C$42</f>
        <v>72.8015</v>
      </c>
      <c r="J80" s="118">
        <f>'[1]T2 &gt;= 300 kW'!$B$42</f>
        <v>72.8015</v>
      </c>
    </row>
    <row r="81" spans="1:10" ht="10.5">
      <c r="A81" s="143" t="s">
        <v>31</v>
      </c>
      <c r="B81" s="80"/>
      <c r="C81" s="80"/>
      <c r="D81" s="80"/>
      <c r="E81" s="82" t="s">
        <v>28</v>
      </c>
      <c r="F81" s="114">
        <f>'[1]T2 &gt;= 300 kW'!$H$44</f>
        <v>4.1125</v>
      </c>
      <c r="G81" s="114">
        <f>'[1]T2 &gt;= 300 kW'!$F$44</f>
        <v>10.5875</v>
      </c>
      <c r="H81" s="114">
        <f>'[1]T2 &gt;= 300 kW'!$E$44</f>
        <v>12.967</v>
      </c>
      <c r="I81" s="58">
        <f>'[1]T2 &gt;= 300 kW'!$C$44</f>
        <v>15.3699</v>
      </c>
      <c r="J81" s="120">
        <f>'[1]T2 &gt;= 300 kW'!$B$44</f>
        <v>21.9215</v>
      </c>
    </row>
    <row r="82" spans="1:10" ht="10.5">
      <c r="A82" s="142" t="s">
        <v>32</v>
      </c>
      <c r="B82" s="80"/>
      <c r="C82" s="80"/>
      <c r="D82" s="80"/>
      <c r="E82" s="82" t="s">
        <v>28</v>
      </c>
      <c r="F82" s="114">
        <f>'[1]T2 &gt;= 300 kW'!$H$45</f>
        <v>4.2505</v>
      </c>
      <c r="G82" s="114">
        <f>'[1]T2 &gt;= 300 kW'!$F$45</f>
        <v>4.4339</v>
      </c>
      <c r="H82" s="114">
        <f>'[1]T2 &gt;= 300 kW'!$E$45</f>
        <v>4.5089</v>
      </c>
      <c r="I82" s="58">
        <f>'[1]T2 &gt;= 300 kW'!$C$45</f>
        <v>4.5755</v>
      </c>
      <c r="J82" s="120">
        <f>'[1]T2 &gt;= 300 kW'!$B$45</f>
        <v>4.8921</v>
      </c>
    </row>
    <row r="83" spans="1:10" ht="10.5">
      <c r="A83" s="142" t="s">
        <v>46</v>
      </c>
      <c r="B83" s="80"/>
      <c r="C83" s="80"/>
      <c r="D83" s="80"/>
      <c r="E83" s="144" t="s">
        <v>13</v>
      </c>
      <c r="F83" s="58">
        <f>'[1]T2 &gt;= 300 kW'!$H$46</f>
        <v>0.1614</v>
      </c>
      <c r="G83" s="58">
        <f>'[1]T2 &gt;= 300 kW'!$F$46</f>
        <v>0.1666</v>
      </c>
      <c r="H83" s="58">
        <f>'[1]T2 &gt;= 300 kW'!$E$46</f>
        <v>0.1694</v>
      </c>
      <c r="I83" s="58">
        <f>'[1]T2 &gt;= 300 kW'!$C$46</f>
        <v>0.1711</v>
      </c>
      <c r="J83" s="120">
        <f>'[1]T2 &gt;= 300 kW'!$B$46</f>
        <v>0.1807</v>
      </c>
    </row>
    <row r="84" spans="1:10" ht="10.5">
      <c r="A84" s="142" t="s">
        <v>47</v>
      </c>
      <c r="B84" s="80"/>
      <c r="C84" s="80"/>
      <c r="D84" s="80"/>
      <c r="E84" s="144" t="s">
        <v>13</v>
      </c>
      <c r="F84" s="58">
        <f>'[1]T2 &gt;= 300 kW'!$H$47</f>
        <v>0.1445</v>
      </c>
      <c r="G84" s="58">
        <f>'[1]T2 &gt;= 300 kW'!$F$47</f>
        <v>0.1492</v>
      </c>
      <c r="H84" s="58">
        <f>'[1]T2 &gt;= 300 kW'!$E$47</f>
        <v>0.1516</v>
      </c>
      <c r="I84" s="58">
        <f>'[1]T2 &gt;= 300 kW'!$C$47</f>
        <v>0.1531</v>
      </c>
      <c r="J84" s="120">
        <f>'[1]T2 &gt;= 300 kW'!$B$47</f>
        <v>0.1617</v>
      </c>
    </row>
    <row r="85" spans="1:10" ht="10.5">
      <c r="A85" s="145" t="s">
        <v>48</v>
      </c>
      <c r="B85" s="77"/>
      <c r="C85" s="77"/>
      <c r="D85" s="77"/>
      <c r="E85" s="146" t="s">
        <v>13</v>
      </c>
      <c r="F85" s="123">
        <f>'[1]T2 &gt;= 300 kW'!$H$48</f>
        <v>0.134</v>
      </c>
      <c r="G85" s="123">
        <f>'[1]T2 &gt;= 300 kW'!$F$48</f>
        <v>0.1384</v>
      </c>
      <c r="H85" s="123">
        <f>'[1]T2 &gt;= 300 kW'!$E$48</f>
        <v>0.1406</v>
      </c>
      <c r="I85" s="123">
        <f>'[1]T2 &gt;= 300 kW'!$C$48</f>
        <v>0.142</v>
      </c>
      <c r="J85" s="124">
        <f>'[1]T2 &gt;= 300 kW'!$B$48</f>
        <v>0.1499</v>
      </c>
    </row>
    <row r="87" spans="1:9" ht="12.75">
      <c r="A87" s="87" t="s">
        <v>50</v>
      </c>
      <c r="B87" s="60"/>
      <c r="C87" s="60"/>
      <c r="D87" s="60"/>
      <c r="E87" s="60"/>
      <c r="F87" s="126"/>
      <c r="G87" s="127"/>
      <c r="H87"/>
      <c r="I87"/>
    </row>
    <row r="88" spans="1:9" ht="6.75" customHeight="1">
      <c r="A88" s="88"/>
      <c r="F88" s="125"/>
      <c r="G88" s="125"/>
      <c r="H88"/>
      <c r="I88"/>
    </row>
    <row r="89" spans="1:9" ht="13.5" thickBot="1">
      <c r="A89" s="128" t="s">
        <v>3</v>
      </c>
      <c r="B89" s="129"/>
      <c r="C89" s="129"/>
      <c r="D89" s="129"/>
      <c r="E89" s="130" t="s">
        <v>4</v>
      </c>
      <c r="F89" s="131" t="s">
        <v>23</v>
      </c>
      <c r="G89" s="132" t="s">
        <v>24</v>
      </c>
      <c r="H89"/>
      <c r="I89"/>
    </row>
    <row r="90" spans="1:9" ht="13.5" customHeight="1" thickTop="1">
      <c r="A90" s="75" t="s">
        <v>25</v>
      </c>
      <c r="B90" s="55"/>
      <c r="C90" s="55"/>
      <c r="D90" s="55"/>
      <c r="E90" s="113" t="s">
        <v>26</v>
      </c>
      <c r="F90" s="114">
        <f>+'[1]CUADROS PARA PAFTT'!H10</f>
        <v>218.4058</v>
      </c>
      <c r="G90" s="133"/>
      <c r="H90"/>
      <c r="I90"/>
    </row>
    <row r="91" spans="1:9" ht="12.75" customHeight="1">
      <c r="A91" s="116" t="s">
        <v>27</v>
      </c>
      <c r="B91" s="80"/>
      <c r="C91" s="55"/>
      <c r="D91" s="55"/>
      <c r="E91" s="113" t="s">
        <v>28</v>
      </c>
      <c r="F91" s="117"/>
      <c r="G91" s="118">
        <f>+'[1]CUADROS PARA PAFTT'!G11</f>
        <v>0.3315</v>
      </c>
      <c r="H91"/>
      <c r="I91"/>
    </row>
    <row r="92" spans="1:9" ht="12.75" customHeight="1">
      <c r="A92" s="116" t="s">
        <v>29</v>
      </c>
      <c r="B92" s="80"/>
      <c r="C92" s="55"/>
      <c r="D92" s="55"/>
      <c r="E92" s="119" t="s">
        <v>30</v>
      </c>
      <c r="F92" s="117"/>
      <c r="G92" s="118">
        <f>+'[1]CUADROS PARA PAFTT'!G12</f>
        <v>72.8015</v>
      </c>
      <c r="H92"/>
      <c r="I92"/>
    </row>
    <row r="93" spans="1:9" ht="12.75" customHeight="1">
      <c r="A93" s="75" t="s">
        <v>31</v>
      </c>
      <c r="B93" s="55"/>
      <c r="C93" s="55"/>
      <c r="D93" s="55"/>
      <c r="E93" s="113" t="s">
        <v>28</v>
      </c>
      <c r="F93" s="114">
        <f>+'[1]CUADROS PARA PAFTT'!H13</f>
        <v>7.6508</v>
      </c>
      <c r="G93" s="120">
        <f>+'[1]CUADROS PARA PAFTT'!G13</f>
        <v>9.6244</v>
      </c>
      <c r="H93"/>
      <c r="I93"/>
    </row>
    <row r="94" spans="1:9" ht="12.75" customHeight="1">
      <c r="A94" s="116" t="s">
        <v>32</v>
      </c>
      <c r="B94" s="55"/>
      <c r="C94" s="55"/>
      <c r="D94" s="55"/>
      <c r="E94" s="113" t="s">
        <v>28</v>
      </c>
      <c r="F94" s="114">
        <f>+'[1]CUADROS PARA PAFTT'!H14</f>
        <v>1.699837</v>
      </c>
      <c r="G94" s="120">
        <f>+'[1]CUADROS PARA PAFTT'!G14</f>
        <v>1.757069</v>
      </c>
      <c r="H94"/>
      <c r="I94"/>
    </row>
    <row r="95" spans="1:9" ht="12.75" customHeight="1">
      <c r="A95" s="116" t="s">
        <v>33</v>
      </c>
      <c r="B95" s="55"/>
      <c r="C95" s="55"/>
      <c r="D95" s="55"/>
      <c r="E95" s="119" t="s">
        <v>34</v>
      </c>
      <c r="F95" s="58">
        <f>+'[1]CUADROS PARA PAFTT'!H15</f>
        <v>0.045991</v>
      </c>
      <c r="G95" s="120">
        <f>+'[1]CUADROS PARA PAFTT'!G15</f>
        <v>0.048433</v>
      </c>
      <c r="H95"/>
      <c r="I95"/>
    </row>
    <row r="96" spans="1:9" ht="12.75" customHeight="1">
      <c r="A96" s="116" t="s">
        <v>35</v>
      </c>
      <c r="B96" s="55"/>
      <c r="C96" s="55"/>
      <c r="D96" s="55"/>
      <c r="E96" s="119" t="s">
        <v>34</v>
      </c>
      <c r="F96" s="58">
        <f>+'[1]CUADROS PARA PAFTT'!H16</f>
        <v>0.039921</v>
      </c>
      <c r="G96" s="120">
        <f>+'[1]CUADROS PARA PAFTT'!G16</f>
        <v>0.042014</v>
      </c>
      <c r="H96"/>
      <c r="I96"/>
    </row>
    <row r="97" spans="1:9" ht="12.75" customHeight="1">
      <c r="A97" s="121" t="s">
        <v>36</v>
      </c>
      <c r="B97" s="48"/>
      <c r="C97" s="48"/>
      <c r="D97" s="48"/>
      <c r="E97" s="122" t="s">
        <v>34</v>
      </c>
      <c r="F97" s="123">
        <f>+'[1]CUADROS PARA PAFTT'!H17</f>
        <v>0.03636</v>
      </c>
      <c r="G97" s="124">
        <f>+'[1]CUADROS PARA PAFTT'!G17</f>
        <v>0.038259</v>
      </c>
      <c r="H97"/>
      <c r="I97"/>
    </row>
    <row r="98" spans="1:9" ht="12.75" customHeight="1">
      <c r="A98" s="152"/>
      <c r="B98" s="55"/>
      <c r="C98" s="55"/>
      <c r="D98" s="55"/>
      <c r="E98" s="119"/>
      <c r="F98" s="58"/>
      <c r="G98" s="58"/>
      <c r="H98" s="58"/>
      <c r="I98" s="58"/>
    </row>
    <row r="99" spans="1:9" ht="12.75" customHeight="1">
      <c r="A99" s="87" t="s">
        <v>51</v>
      </c>
      <c r="B99" s="60"/>
      <c r="C99" s="60"/>
      <c r="D99" s="60"/>
      <c r="E99" s="60"/>
      <c r="F99" s="126"/>
      <c r="G99" s="127"/>
      <c r="H99"/>
      <c r="I99"/>
    </row>
    <row r="100" spans="1:9" ht="12.75" customHeight="1">
      <c r="A100" s="88"/>
      <c r="F100" s="125"/>
      <c r="G100" s="125"/>
      <c r="H100"/>
      <c r="I100"/>
    </row>
    <row r="101" spans="1:9" ht="13.5" customHeight="1" thickBot="1">
      <c r="A101" s="128" t="s">
        <v>3</v>
      </c>
      <c r="B101" s="129"/>
      <c r="C101" s="129"/>
      <c r="D101" s="129"/>
      <c r="E101" s="130" t="s">
        <v>4</v>
      </c>
      <c r="F101" s="131" t="s">
        <v>23</v>
      </c>
      <c r="G101" s="132" t="s">
        <v>24</v>
      </c>
      <c r="H101"/>
      <c r="I101"/>
    </row>
    <row r="102" spans="1:9" ht="13.5" customHeight="1" thickTop="1">
      <c r="A102" s="75" t="s">
        <v>25</v>
      </c>
      <c r="B102" s="55"/>
      <c r="C102" s="55"/>
      <c r="D102" s="55"/>
      <c r="E102" s="113" t="s">
        <v>26</v>
      </c>
      <c r="F102" s="114">
        <f>+'[1]CUADROS PARA PAFTT'!H22</f>
        <v>218.4058</v>
      </c>
      <c r="G102" s="133"/>
      <c r="H102"/>
      <c r="I102"/>
    </row>
    <row r="103" spans="1:9" ht="12.75" customHeight="1">
      <c r="A103" s="116" t="s">
        <v>27</v>
      </c>
      <c r="B103" s="80"/>
      <c r="C103" s="55"/>
      <c r="D103" s="55"/>
      <c r="E103" s="113" t="s">
        <v>28</v>
      </c>
      <c r="F103" s="114"/>
      <c r="G103" s="118">
        <f>+'[1]CUADROS PARA PAFTT'!G23</f>
        <v>0.3315</v>
      </c>
      <c r="H103"/>
      <c r="I103"/>
    </row>
    <row r="104" spans="1:9" ht="12.75" customHeight="1">
      <c r="A104" s="116" t="s">
        <v>29</v>
      </c>
      <c r="B104" s="80"/>
      <c r="C104" s="55"/>
      <c r="D104" s="55"/>
      <c r="E104" s="119" t="s">
        <v>30</v>
      </c>
      <c r="F104" s="114"/>
      <c r="G104" s="118">
        <f>+'[1]CUADROS PARA PAFTT'!G24</f>
        <v>72.8015</v>
      </c>
      <c r="H104"/>
      <c r="I104"/>
    </row>
    <row r="105" spans="1:9" ht="12.75" customHeight="1">
      <c r="A105" s="75" t="s">
        <v>31</v>
      </c>
      <c r="B105" s="55"/>
      <c r="C105" s="55"/>
      <c r="D105" s="55"/>
      <c r="E105" s="113" t="s">
        <v>28</v>
      </c>
      <c r="F105" s="114">
        <f>+'[1]CUADROS PARA PAFTT'!H25</f>
        <v>7.6508</v>
      </c>
      <c r="G105" s="120">
        <f>+'[1]CUADROS PARA PAFTT'!G25</f>
        <v>9.6244</v>
      </c>
      <c r="H105"/>
      <c r="I105"/>
    </row>
    <row r="106" spans="1:9" ht="12.75" customHeight="1">
      <c r="A106" s="116" t="s">
        <v>32</v>
      </c>
      <c r="B106" s="55"/>
      <c r="C106" s="55"/>
      <c r="D106" s="55"/>
      <c r="E106" s="113" t="s">
        <v>28</v>
      </c>
      <c r="F106" s="114">
        <f>+'[1]CUADROS PARA PAFTT'!H26</f>
        <v>1.699837</v>
      </c>
      <c r="G106" s="120">
        <f>+'[1]CUADROS PARA PAFTT'!G26</f>
        <v>1.757069</v>
      </c>
      <c r="H106"/>
      <c r="I106"/>
    </row>
    <row r="107" spans="1:9" ht="12.75" customHeight="1">
      <c r="A107" s="116" t="s">
        <v>33</v>
      </c>
      <c r="B107" s="55"/>
      <c r="C107" s="55"/>
      <c r="D107" s="55"/>
      <c r="E107" s="119" t="s">
        <v>34</v>
      </c>
      <c r="F107" s="114">
        <f>+'[1]CUADROS PARA PAFTT'!H27</f>
        <v>0.047534</v>
      </c>
      <c r="G107" s="120">
        <f>+'[1]CUADROS PARA PAFTT'!G27</f>
        <v>0.050377</v>
      </c>
      <c r="H107"/>
      <c r="I107"/>
    </row>
    <row r="108" spans="1:9" ht="12.75" customHeight="1">
      <c r="A108" s="116" t="s">
        <v>35</v>
      </c>
      <c r="B108" s="55"/>
      <c r="C108" s="55"/>
      <c r="D108" s="55"/>
      <c r="E108" s="119" t="s">
        <v>34</v>
      </c>
      <c r="F108" s="114">
        <f>+'[1]CUADROS PARA PAFTT'!H28</f>
        <v>0.041464</v>
      </c>
      <c r="G108" s="120">
        <f>+'[1]CUADROS PARA PAFTT'!G28</f>
        <v>0.043959</v>
      </c>
      <c r="H108"/>
      <c r="I108"/>
    </row>
    <row r="109" spans="1:9" ht="12.75" customHeight="1">
      <c r="A109" s="121" t="s">
        <v>36</v>
      </c>
      <c r="B109" s="48"/>
      <c r="C109" s="48"/>
      <c r="D109" s="48"/>
      <c r="E109" s="122" t="s">
        <v>34</v>
      </c>
      <c r="F109" s="153">
        <f>+'[1]CUADROS PARA PAFTT'!H29</f>
        <v>0.037903</v>
      </c>
      <c r="G109" s="124">
        <f>+'[1]CUADROS PARA PAFTT'!G29</f>
        <v>0.040204</v>
      </c>
      <c r="H109" s="154"/>
      <c r="I109" s="154"/>
    </row>
    <row r="110" spans="1:9" ht="10.5">
      <c r="A110" s="155"/>
      <c r="B110" s="40"/>
      <c r="C110" s="40"/>
      <c r="D110" s="40"/>
      <c r="E110" s="156"/>
      <c r="F110" s="157"/>
      <c r="G110" s="158"/>
      <c r="H110" s="159"/>
      <c r="I110" s="159"/>
    </row>
    <row r="111" spans="1:10" ht="10.5">
      <c r="A111" s="100" t="s">
        <v>52</v>
      </c>
      <c r="B111" s="101"/>
      <c r="C111" s="101"/>
      <c r="D111" s="101"/>
      <c r="E111" s="101"/>
      <c r="F111" s="101"/>
      <c r="G111" s="101"/>
      <c r="H111" s="101"/>
      <c r="I111" s="101"/>
      <c r="J111" s="134"/>
    </row>
    <row r="112" ht="10.5">
      <c r="A112" s="88"/>
    </row>
    <row r="113" spans="1:10" ht="10.5">
      <c r="A113" s="135" t="s">
        <v>3</v>
      </c>
      <c r="B113" s="136"/>
      <c r="C113" s="136"/>
      <c r="D113" s="136"/>
      <c r="E113" s="137" t="s">
        <v>4</v>
      </c>
      <c r="F113" s="138"/>
      <c r="G113" s="138" t="s">
        <v>40</v>
      </c>
      <c r="H113" s="138" t="s">
        <v>41</v>
      </c>
      <c r="I113" s="138" t="s">
        <v>42</v>
      </c>
      <c r="J113" s="139" t="s">
        <v>43</v>
      </c>
    </row>
    <row r="114" spans="1:10" ht="10.5">
      <c r="A114" s="10" t="s">
        <v>25</v>
      </c>
      <c r="B114" s="12"/>
      <c r="C114" s="12"/>
      <c r="D114" s="12"/>
      <c r="E114" s="140" t="s">
        <v>11</v>
      </c>
      <c r="F114" s="114"/>
      <c r="G114" s="114">
        <f>+'[1]CUADROS PARA PAFTT'!J34</f>
        <v>218.4058</v>
      </c>
      <c r="H114" s="114">
        <f>+'[1]CUADROS PARA PAFTT'!I34</f>
        <v>218.4058</v>
      </c>
      <c r="I114" s="141"/>
      <c r="J114" s="115"/>
    </row>
    <row r="115" spans="1:10" ht="10.5">
      <c r="A115" s="142" t="s">
        <v>44</v>
      </c>
      <c r="B115" s="80"/>
      <c r="C115" s="80"/>
      <c r="D115" s="80"/>
      <c r="E115" s="82" t="s">
        <v>28</v>
      </c>
      <c r="F115" s="117"/>
      <c r="G115" s="117"/>
      <c r="H115" s="117"/>
      <c r="I115" s="114">
        <f>+'[1]CUADROS PARA PAFTT'!H35</f>
        <v>0.3315</v>
      </c>
      <c r="J115" s="118">
        <f>+'[1]CUADROS PARA PAFTT'!G35</f>
        <v>0.3315</v>
      </c>
    </row>
    <row r="116" spans="1:10" ht="10.5">
      <c r="A116" s="143" t="s">
        <v>45</v>
      </c>
      <c r="B116" s="80"/>
      <c r="C116" s="80"/>
      <c r="D116" s="80"/>
      <c r="E116" s="82" t="s">
        <v>11</v>
      </c>
      <c r="F116" s="117"/>
      <c r="G116" s="117"/>
      <c r="H116" s="117"/>
      <c r="I116" s="114">
        <f>+'[1]CUADROS PARA PAFTT'!H36</f>
        <v>72.8015</v>
      </c>
      <c r="J116" s="118">
        <f>+'[1]CUADROS PARA PAFTT'!G36</f>
        <v>72.8015</v>
      </c>
    </row>
    <row r="117" spans="1:10" ht="10.5">
      <c r="A117" s="143" t="s">
        <v>31</v>
      </c>
      <c r="B117" s="80"/>
      <c r="C117" s="80"/>
      <c r="D117" s="80"/>
      <c r="E117" s="82" t="s">
        <v>28</v>
      </c>
      <c r="F117" s="114"/>
      <c r="G117" s="114">
        <f>+'[1]CUADROS PARA PAFTT'!J37</f>
        <v>10.5875</v>
      </c>
      <c r="H117" s="114">
        <f>+'[1]CUADROS PARA PAFTT'!I37</f>
        <v>12.967</v>
      </c>
      <c r="I117" s="58">
        <f>+'[1]CUADROS PARA PAFTT'!H37</f>
        <v>15.3699</v>
      </c>
      <c r="J117" s="120">
        <f>+'[1]CUADROS PARA PAFTT'!G37</f>
        <v>21.9215</v>
      </c>
    </row>
    <row r="118" spans="1:10" ht="10.5">
      <c r="A118" s="142" t="s">
        <v>32</v>
      </c>
      <c r="B118" s="80"/>
      <c r="C118" s="80"/>
      <c r="D118" s="80"/>
      <c r="E118" s="82" t="s">
        <v>28</v>
      </c>
      <c r="F118" s="114"/>
      <c r="G118" s="114">
        <f>+'[1]CUADROS PARA PAFTT'!J38</f>
        <v>1.699837</v>
      </c>
      <c r="H118" s="114">
        <f>+'[1]CUADROS PARA PAFTT'!I38</f>
        <v>1.764222</v>
      </c>
      <c r="I118" s="58">
        <f>+'[1]CUADROS PARA PAFTT'!H38</f>
        <v>1.821454</v>
      </c>
      <c r="J118" s="120">
        <f>+'[1]CUADROS PARA PAFTT'!G38</f>
        <v>2.093302</v>
      </c>
    </row>
    <row r="119" spans="1:10" ht="10.5">
      <c r="A119" s="142" t="s">
        <v>46</v>
      </c>
      <c r="B119" s="80"/>
      <c r="C119" s="80"/>
      <c r="D119" s="80"/>
      <c r="E119" s="144" t="s">
        <v>13</v>
      </c>
      <c r="F119" s="58"/>
      <c r="G119" s="58">
        <f>+'[1]CUADROS PARA PAFTT'!J39</f>
        <v>0.046391</v>
      </c>
      <c r="H119" s="58">
        <f>+'[1]CUADROS PARA PAFTT'!I39</f>
        <v>0.048721</v>
      </c>
      <c r="I119" s="58">
        <f>+'[1]CUADROS PARA PAFTT'!H39</f>
        <v>0.050075</v>
      </c>
      <c r="J119" s="120">
        <f>+'[1]CUADROS PARA PAFTT'!G39</f>
        <v>0.057857</v>
      </c>
    </row>
    <row r="120" spans="1:10" ht="11.25" customHeight="1">
      <c r="A120" s="142" t="s">
        <v>47</v>
      </c>
      <c r="B120" s="80"/>
      <c r="C120" s="80"/>
      <c r="D120" s="80"/>
      <c r="E120" s="144" t="s">
        <v>13</v>
      </c>
      <c r="F120" s="58"/>
      <c r="G120" s="58">
        <f>+'[1]CUADROS PARA PAFTT'!J40</f>
        <v>0.040421</v>
      </c>
      <c r="H120" s="58">
        <f>+'[1]CUADROS PARA PAFTT'!I40</f>
        <v>0.042391</v>
      </c>
      <c r="I120" s="58">
        <f>+'[1]CUADROS PARA PAFTT'!H40</f>
        <v>0.043508</v>
      </c>
      <c r="J120" s="120">
        <f>+'[1]CUADROS PARA PAFTT'!G40</f>
        <v>0.050217</v>
      </c>
    </row>
    <row r="121" spans="1:10" ht="10.5">
      <c r="A121" s="145" t="s">
        <v>48</v>
      </c>
      <c r="B121" s="77"/>
      <c r="C121" s="77"/>
      <c r="D121" s="77"/>
      <c r="E121" s="146" t="s">
        <v>13</v>
      </c>
      <c r="F121" s="123"/>
      <c r="G121" s="123">
        <f>+'[1]CUADROS PARA PAFTT'!J41</f>
        <v>0.03676</v>
      </c>
      <c r="H121" s="123">
        <f>+'[1]CUADROS PARA PAFTT'!I41</f>
        <v>0.038529</v>
      </c>
      <c r="I121" s="123">
        <f>+'[1]CUADROS PARA PAFTT'!H41</f>
        <v>0.039559</v>
      </c>
      <c r="J121" s="124">
        <f>+'[1]CUADROS PARA PAFTT'!G41</f>
        <v>0.045642</v>
      </c>
    </row>
    <row r="122" spans="1:9" ht="10.5">
      <c r="A122" s="152"/>
      <c r="B122" s="55"/>
      <c r="C122" s="55"/>
      <c r="D122" s="55"/>
      <c r="E122" s="119"/>
      <c r="F122" s="114"/>
      <c r="G122" s="58"/>
      <c r="H122" s="159"/>
      <c r="I122" s="159"/>
    </row>
    <row r="123" spans="1:10" ht="10.5">
      <c r="A123" s="100" t="s">
        <v>53</v>
      </c>
      <c r="B123" s="101"/>
      <c r="C123" s="101"/>
      <c r="D123" s="101"/>
      <c r="E123" s="101"/>
      <c r="F123" s="101"/>
      <c r="G123" s="101"/>
      <c r="H123" s="101"/>
      <c r="I123" s="101"/>
      <c r="J123" s="134"/>
    </row>
    <row r="124" ht="10.5">
      <c r="A124" s="88"/>
    </row>
    <row r="125" spans="1:10" ht="10.5">
      <c r="A125" s="135" t="s">
        <v>3</v>
      </c>
      <c r="B125" s="136"/>
      <c r="C125" s="136"/>
      <c r="D125" s="136"/>
      <c r="E125" s="137" t="s">
        <v>4</v>
      </c>
      <c r="F125" s="138" t="s">
        <v>39</v>
      </c>
      <c r="G125" s="138" t="s">
        <v>40</v>
      </c>
      <c r="H125" s="138" t="s">
        <v>41</v>
      </c>
      <c r="I125" s="138" t="s">
        <v>42</v>
      </c>
      <c r="J125" s="139" t="s">
        <v>43</v>
      </c>
    </row>
    <row r="126" spans="1:10" ht="10.5">
      <c r="A126" s="10" t="s">
        <v>25</v>
      </c>
      <c r="B126" s="12"/>
      <c r="C126" s="12"/>
      <c r="D126" s="12"/>
      <c r="E126" s="140" t="s">
        <v>11</v>
      </c>
      <c r="F126" s="114">
        <f>+'[1]CUADROS PARA PAFTT'!K46</f>
        <v>582.4147</v>
      </c>
      <c r="G126" s="114">
        <f>+'[1]CUADROS PARA PAFTT'!J46</f>
        <v>218.4058</v>
      </c>
      <c r="H126" s="114">
        <f>+'[1]CUADROS PARA PAFTT'!I46</f>
        <v>218.4058</v>
      </c>
      <c r="I126" s="141"/>
      <c r="J126" s="115"/>
    </row>
    <row r="127" spans="1:10" ht="10.5">
      <c r="A127" s="142" t="s">
        <v>44</v>
      </c>
      <c r="B127" s="80"/>
      <c r="C127" s="80"/>
      <c r="D127" s="80"/>
      <c r="E127" s="82" t="s">
        <v>28</v>
      </c>
      <c r="F127" s="117"/>
      <c r="G127" s="117"/>
      <c r="H127" s="117"/>
      <c r="I127" s="114">
        <f>+'[1]CUADROS PARA PAFTT'!H47</f>
        <v>0.3315</v>
      </c>
      <c r="J127" s="118">
        <f>+'[1]CUADROS PARA PAFTT'!G47</f>
        <v>0.3315</v>
      </c>
    </row>
    <row r="128" spans="1:10" ht="10.5">
      <c r="A128" s="143" t="s">
        <v>45</v>
      </c>
      <c r="B128" s="80"/>
      <c r="C128" s="80"/>
      <c r="D128" s="80"/>
      <c r="E128" s="82" t="s">
        <v>11</v>
      </c>
      <c r="F128" s="117"/>
      <c r="G128" s="117"/>
      <c r="H128" s="117"/>
      <c r="I128" s="114">
        <f>+'[1]CUADROS PARA PAFTT'!H48</f>
        <v>72.8015</v>
      </c>
      <c r="J128" s="118">
        <f>+'[1]CUADROS PARA PAFTT'!G48</f>
        <v>72.8015</v>
      </c>
    </row>
    <row r="129" spans="1:10" ht="10.5">
      <c r="A129" s="143" t="s">
        <v>31</v>
      </c>
      <c r="B129" s="80"/>
      <c r="C129" s="80"/>
      <c r="D129" s="80"/>
      <c r="E129" s="82" t="s">
        <v>28</v>
      </c>
      <c r="F129" s="114">
        <f>+'[1]CUADROS PARA PAFTT'!K49</f>
        <v>4.1125</v>
      </c>
      <c r="G129" s="114">
        <f>+'[1]CUADROS PARA PAFTT'!J49</f>
        <v>10.5875</v>
      </c>
      <c r="H129" s="114">
        <f>+'[1]CUADROS PARA PAFTT'!I49</f>
        <v>12.967</v>
      </c>
      <c r="I129" s="58">
        <f>+'[1]CUADROS PARA PAFTT'!H49</f>
        <v>15.3699</v>
      </c>
      <c r="J129" s="120">
        <f>+'[1]CUADROS PARA PAFTT'!G49</f>
        <v>21.9215</v>
      </c>
    </row>
    <row r="130" spans="1:10" ht="10.5">
      <c r="A130" s="142" t="s">
        <v>32</v>
      </c>
      <c r="B130" s="80"/>
      <c r="C130" s="80"/>
      <c r="D130" s="80"/>
      <c r="E130" s="82" t="s">
        <v>28</v>
      </c>
      <c r="F130" s="114">
        <f>+'[1]CUADROS PARA PAFTT'!K50</f>
        <v>1.542452</v>
      </c>
      <c r="G130" s="114">
        <f>+'[1]CUADROS PARA PAFTT'!J50</f>
        <v>1.699837</v>
      </c>
      <c r="H130" s="114">
        <f>+'[1]CUADROS PARA PAFTT'!I50</f>
        <v>1.764222</v>
      </c>
      <c r="I130" s="58">
        <f>+'[1]CUADROS PARA PAFTT'!H50</f>
        <v>1.821454</v>
      </c>
      <c r="J130" s="120">
        <f>+'[1]CUADROS PARA PAFTT'!G50</f>
        <v>2.093302</v>
      </c>
    </row>
    <row r="131" spans="1:10" ht="10.5">
      <c r="A131" s="142" t="s">
        <v>46</v>
      </c>
      <c r="B131" s="80"/>
      <c r="C131" s="80"/>
      <c r="D131" s="80"/>
      <c r="E131" s="144" t="s">
        <v>13</v>
      </c>
      <c r="F131" s="58">
        <f>+'[1]CUADROS PARA PAFTT'!K51</f>
        <v>0.042674</v>
      </c>
      <c r="G131" s="58">
        <f>+'[1]CUADROS PARA PAFTT'!J51</f>
        <v>0.047934</v>
      </c>
      <c r="H131" s="58">
        <f>+'[1]CUADROS PARA PAFTT'!I51</f>
        <v>0.050696</v>
      </c>
      <c r="I131" s="58">
        <f>+'[1]CUADROS PARA PAFTT'!H51</f>
        <v>0.05242</v>
      </c>
      <c r="J131" s="120">
        <f>+'[1]CUADROS PARA PAFTT'!G51</f>
        <v>0.062023</v>
      </c>
    </row>
    <row r="132" spans="1:10" ht="10.5">
      <c r="A132" s="142" t="s">
        <v>47</v>
      </c>
      <c r="B132" s="80"/>
      <c r="C132" s="80"/>
      <c r="D132" s="80"/>
      <c r="E132" s="144" t="s">
        <v>13</v>
      </c>
      <c r="F132" s="58">
        <f>+'[1]CUADROS PARA PAFTT'!K52</f>
        <v>0.037246</v>
      </c>
      <c r="G132" s="58">
        <f>+'[1]CUADROS PARA PAFTT'!J52</f>
        <v>0.041964</v>
      </c>
      <c r="H132" s="58">
        <f>+'[1]CUADROS PARA PAFTT'!I52</f>
        <v>0.044366</v>
      </c>
      <c r="I132" s="58">
        <f>+'[1]CUADROS PARA PAFTT'!H52</f>
        <v>0.045853</v>
      </c>
      <c r="J132" s="120">
        <f>+'[1]CUADROS PARA PAFTT'!G52</f>
        <v>0.054383</v>
      </c>
    </row>
    <row r="133" spans="1:10" ht="10.5">
      <c r="A133" s="145" t="s">
        <v>48</v>
      </c>
      <c r="B133" s="77"/>
      <c r="C133" s="77"/>
      <c r="D133" s="77"/>
      <c r="E133" s="146" t="s">
        <v>13</v>
      </c>
      <c r="F133" s="123">
        <f>+'[1]CUADROS PARA PAFTT'!K53</f>
        <v>0.033901</v>
      </c>
      <c r="G133" s="123">
        <f>+'[1]CUADROS PARA PAFTT'!J53</f>
        <v>0.038303</v>
      </c>
      <c r="H133" s="123">
        <f>+'[1]CUADROS PARA PAFTT'!I53</f>
        <v>0.040504</v>
      </c>
      <c r="I133" s="123">
        <f>+'[1]CUADROS PARA PAFTT'!H53</f>
        <v>0.041904</v>
      </c>
      <c r="J133" s="124">
        <f>+'[1]CUADROS PARA PAFTT'!G53</f>
        <v>0.049808</v>
      </c>
    </row>
    <row r="140" ht="10.5">
      <c r="A140" s="160" t="s">
        <v>54</v>
      </c>
    </row>
    <row r="141" ht="10.5">
      <c r="A141" s="161">
        <f>+'[1]Ajuste por Inflación'!D24</f>
        <v>1.0723</v>
      </c>
    </row>
    <row r="145" ht="10.5">
      <c r="A145" s="2" t="s">
        <v>55</v>
      </c>
    </row>
    <row r="147" ht="10.5">
      <c r="A147" s="88" t="s">
        <v>56</v>
      </c>
    </row>
    <row r="149" spans="2:9" ht="10.5">
      <c r="B149" s="3" t="s">
        <v>57</v>
      </c>
      <c r="H149" s="162" t="s">
        <v>58</v>
      </c>
      <c r="I149" s="163">
        <f>64*A141</f>
        <v>68.6272</v>
      </c>
    </row>
    <row r="150" spans="2:9" ht="10.5">
      <c r="B150" s="164" t="s">
        <v>59</v>
      </c>
      <c r="H150" s="162" t="s">
        <v>58</v>
      </c>
      <c r="I150" s="163">
        <f>76*A141</f>
        <v>81.4948</v>
      </c>
    </row>
    <row r="151" spans="2:9" ht="10.5">
      <c r="B151" s="3" t="s">
        <v>60</v>
      </c>
      <c r="H151" s="162" t="s">
        <v>58</v>
      </c>
      <c r="I151" s="163">
        <f>157*A141</f>
        <v>168.3511</v>
      </c>
    </row>
    <row r="152" spans="2:9" ht="10.5">
      <c r="B152" s="3" t="s">
        <v>61</v>
      </c>
      <c r="H152" s="162" t="s">
        <v>58</v>
      </c>
      <c r="I152" s="163">
        <f>190*A141</f>
        <v>203.737</v>
      </c>
    </row>
    <row r="153" spans="2:9" ht="10.5">
      <c r="B153" s="3" t="s">
        <v>62</v>
      </c>
      <c r="H153" s="162" t="s">
        <v>58</v>
      </c>
      <c r="I153" s="163">
        <f>257*A141</f>
        <v>275.5811</v>
      </c>
    </row>
    <row r="155" ht="10.5">
      <c r="A155" s="88" t="s">
        <v>63</v>
      </c>
    </row>
    <row r="157" spans="2:9" ht="10.5">
      <c r="B157" s="3" t="s">
        <v>57</v>
      </c>
      <c r="H157" s="162" t="s">
        <v>58</v>
      </c>
      <c r="I157" s="163">
        <f>82*A141</f>
        <v>87.9286</v>
      </c>
    </row>
    <row r="158" spans="2:9" ht="10.5">
      <c r="B158" s="164" t="s">
        <v>59</v>
      </c>
      <c r="H158" s="162" t="s">
        <v>58</v>
      </c>
      <c r="I158" s="163">
        <f>117*A141</f>
        <v>125.4591</v>
      </c>
    </row>
    <row r="159" spans="2:9" ht="10.5">
      <c r="B159" s="3" t="s">
        <v>60</v>
      </c>
      <c r="H159" s="162" t="s">
        <v>58</v>
      </c>
      <c r="I159" s="163">
        <f>266*A141</f>
        <v>285.2318</v>
      </c>
    </row>
    <row r="160" spans="2:9" ht="10.5">
      <c r="B160" s="3" t="s">
        <v>61</v>
      </c>
      <c r="H160" s="162" t="s">
        <v>58</v>
      </c>
      <c r="I160" s="163">
        <f>226*A141</f>
        <v>242.3398</v>
      </c>
    </row>
    <row r="161" spans="2:9" ht="10.5">
      <c r="B161" s="3" t="s">
        <v>62</v>
      </c>
      <c r="H161" s="162" t="s">
        <v>58</v>
      </c>
      <c r="I161" s="163">
        <f>366*A141</f>
        <v>392.46180000000004</v>
      </c>
    </row>
    <row r="163" ht="10.5">
      <c r="A163" s="2" t="s">
        <v>64</v>
      </c>
    </row>
    <row r="165" spans="2:9" ht="10.5">
      <c r="B165" s="164" t="s">
        <v>65</v>
      </c>
      <c r="H165" s="162" t="s">
        <v>58</v>
      </c>
      <c r="I165" s="163">
        <f>588*A141</f>
        <v>630.5124000000001</v>
      </c>
    </row>
    <row r="166" spans="2:9" ht="10.5">
      <c r="B166" s="164" t="s">
        <v>66</v>
      </c>
      <c r="H166" s="162" t="s">
        <v>58</v>
      </c>
      <c r="I166" s="163">
        <f>888*A141</f>
        <v>952.2024</v>
      </c>
    </row>
    <row r="167" spans="2:9" ht="10.5">
      <c r="B167" s="3" t="s">
        <v>62</v>
      </c>
      <c r="H167" s="162" t="s">
        <v>58</v>
      </c>
      <c r="I167" s="163">
        <f>1097*A141</f>
        <v>1176.3131</v>
      </c>
    </row>
    <row r="169" ht="10.5">
      <c r="A169" s="2" t="s">
        <v>67</v>
      </c>
    </row>
    <row r="171" ht="10.5">
      <c r="B171" s="164" t="s">
        <v>68</v>
      </c>
    </row>
    <row r="172" ht="10.5">
      <c r="B172" s="164"/>
    </row>
    <row r="173" ht="10.5">
      <c r="A173" s="2" t="s">
        <v>69</v>
      </c>
    </row>
    <row r="175" ht="10.5">
      <c r="B175" s="3" t="s">
        <v>70</v>
      </c>
    </row>
    <row r="176" ht="10.5">
      <c r="B176" s="3" t="s">
        <v>71</v>
      </c>
    </row>
    <row r="177" spans="2:9" ht="10.5">
      <c r="B177" s="3" t="s">
        <v>72</v>
      </c>
      <c r="I177" s="74">
        <v>0.015</v>
      </c>
    </row>
    <row r="179" ht="10.5">
      <c r="A179" s="2" t="s">
        <v>73</v>
      </c>
    </row>
    <row r="181" ht="10.5">
      <c r="B181" s="164" t="s">
        <v>74</v>
      </c>
    </row>
    <row r="182" ht="10.5">
      <c r="B182" s="164" t="s">
        <v>75</v>
      </c>
    </row>
    <row r="183" ht="10.5">
      <c r="B183" s="164" t="s">
        <v>76</v>
      </c>
    </row>
    <row r="184" ht="10.5">
      <c r="B184" s="164" t="s">
        <v>77</v>
      </c>
    </row>
    <row r="186" ht="10.5">
      <c r="B186" s="164" t="s">
        <v>78</v>
      </c>
    </row>
    <row r="187" ht="10.5">
      <c r="B187" s="164" t="s">
        <v>79</v>
      </c>
    </row>
    <row r="189" ht="10.5">
      <c r="B189" s="164" t="s">
        <v>80</v>
      </c>
    </row>
    <row r="190" ht="10.5">
      <c r="B190" s="164" t="s">
        <v>81</v>
      </c>
    </row>
    <row r="192" ht="10.5">
      <c r="B192" s="160"/>
    </row>
    <row r="193" ht="10.5">
      <c r="B193" s="165"/>
    </row>
    <row r="194" spans="1:9" ht="10.5">
      <c r="A194" s="166"/>
      <c r="B194" s="166"/>
      <c r="C194" s="166"/>
      <c r="D194" s="166"/>
      <c r="E194" s="166"/>
      <c r="F194" s="166"/>
      <c r="G194" s="166"/>
      <c r="H194" s="166"/>
      <c r="I194" s="166"/>
    </row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9" ht="49.5" customHeight="1"/>
  </sheetData>
  <mergeCells count="1">
    <mergeCell ref="G5:J5"/>
  </mergeCells>
  <printOptions horizontalCentered="1" verticalCentered="1"/>
  <pageMargins left="1.1023622047244095" right="0.4330708661417323" top="0.31" bottom="0.5" header="0.22" footer="0.26"/>
  <pageSetup fitToHeight="1" fitToWidth="1" horizontalDpi="300" verticalDpi="300" orientation="portrait" paperSize="9" scale="53" r:id="rId1"/>
  <headerFooter alignWithMargins="0">
    <oddHeader>&amp;R&amp;"Arial,Negrita"&amp;12EDESAL S.A.</oddHeader>
    <oddFooter>&amp;L&amp;"Tahoma,Normal"&amp;8&amp;F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Emdersa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Salvano</dc:creator>
  <cp:keywords/>
  <dc:description/>
  <cp:lastModifiedBy>Jorge Salvano</cp:lastModifiedBy>
  <dcterms:created xsi:type="dcterms:W3CDTF">2009-05-20T18:41:04Z</dcterms:created>
  <dcterms:modified xsi:type="dcterms:W3CDTF">2009-05-20T18:42:05Z</dcterms:modified>
  <cp:category/>
  <cp:version/>
  <cp:contentType/>
  <cp:contentStatus/>
</cp:coreProperties>
</file>